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0 REALIZACE\201 TERMINÁL\VŘ\Priloha_c._3_vykazy_vymer\DHV\"/>
    </mc:Choice>
  </mc:AlternateContent>
  <bookViews>
    <workbookView xWindow="0" yWindow="0" windowWidth="28800" windowHeight="12480"/>
  </bookViews>
  <sheets>
    <sheet name="Rekapitulace stavby" sheetId="1" r:id="rId1"/>
    <sheet name="SO 101.1.a - Zpevněné plo..." sheetId="2" r:id="rId2"/>
    <sheet name="SO 101.1.b - Zpevněné plo..." sheetId="3" r:id="rId3"/>
    <sheet name="SO 101.2 - Sanace zpevněn..." sheetId="4" r:id="rId4"/>
    <sheet name="SO 101.3 - Trvalé dopravn..." sheetId="5" r:id="rId5"/>
    <sheet name="SO 101.4 - Mobiliář" sheetId="6" r:id="rId6"/>
    <sheet name="SO 101.5 - Ochrana stávaj..." sheetId="7" r:id="rId7"/>
    <sheet name="SO 301 - Přeložka vodovodu" sheetId="8" r:id="rId8"/>
    <sheet name="SO 302 - Pítko" sheetId="9" r:id="rId9"/>
    <sheet name="SO 401 - Veřejné osvětlení" sheetId="10" r:id="rId10"/>
    <sheet name="SO 402 - Elektrické napoj..." sheetId="11" r:id="rId11"/>
    <sheet name="SO 403 - Přemístění kamery" sheetId="12" r:id="rId12"/>
    <sheet name="SO 404 - Veřejné osvětlen..." sheetId="13" r:id="rId13"/>
    <sheet name="SO 801 - Vegetační úpravy" sheetId="14" r:id="rId14"/>
    <sheet name="VRN - Vedlejší rozpočtové..." sheetId="15" r:id="rId15"/>
  </sheets>
  <definedNames>
    <definedName name="_xlnm._FilterDatabase" localSheetId="1" hidden="1">'SO 101.1.a - Zpevněné plo...'!$C$101:$K$603</definedName>
    <definedName name="_xlnm._FilterDatabase" localSheetId="2" hidden="1">'SO 101.1.b - Zpevněné plo...'!$C$87:$K$132</definedName>
    <definedName name="_xlnm._FilterDatabase" localSheetId="3" hidden="1">'SO 101.2 - Sanace zpevněn...'!$C$88:$K$189</definedName>
    <definedName name="_xlnm._FilterDatabase" localSheetId="4" hidden="1">'SO 101.3 - Trvalé dopravn...'!$C$90:$K$194</definedName>
    <definedName name="_xlnm._FilterDatabase" localSheetId="5" hidden="1">'SO 101.4 - Mobiliář'!$C$92:$K$178</definedName>
    <definedName name="_xlnm._FilterDatabase" localSheetId="6" hidden="1">'SO 101.5 - Ochrana stávaj...'!$C$89:$K$152</definedName>
    <definedName name="_xlnm._FilterDatabase" localSheetId="7" hidden="1">'SO 301 - Přeložka vodovodu'!$C$89:$K$228</definedName>
    <definedName name="_xlnm._FilterDatabase" localSheetId="8" hidden="1">'SO 302 - Pítko'!$C$87:$K$189</definedName>
    <definedName name="_xlnm._FilterDatabase" localSheetId="9" hidden="1">'SO 401 - Veřejné osvětlení'!$C$82:$K$154</definedName>
    <definedName name="_xlnm._FilterDatabase" localSheetId="10" hidden="1">'SO 402 - Elektrické napoj...'!$C$82:$K$124</definedName>
    <definedName name="_xlnm._FilterDatabase" localSheetId="11" hidden="1">'SO 403 - Přemístění kamery'!$C$81:$K$103</definedName>
    <definedName name="_xlnm._FilterDatabase" localSheetId="12" hidden="1">'SO 404 - Veřejné osvětlen...'!$C$80:$K$91</definedName>
    <definedName name="_xlnm._FilterDatabase" localSheetId="13" hidden="1">'SO 801 - Vegetační úpravy'!$C$81:$K$154</definedName>
    <definedName name="_xlnm._FilterDatabase" localSheetId="14" hidden="1">'VRN - Vedlejší rozpočtové...'!$C$83:$K$111</definedName>
    <definedName name="_xlnm.Print_Titles" localSheetId="0">'Rekapitulace stavby'!$52:$52</definedName>
    <definedName name="_xlnm.Print_Titles" localSheetId="1">'SO 101.1.a - Zpevněné plo...'!$101:$101</definedName>
    <definedName name="_xlnm.Print_Titles" localSheetId="2">'SO 101.1.b - Zpevněné plo...'!$87:$87</definedName>
    <definedName name="_xlnm.Print_Titles" localSheetId="3">'SO 101.2 - Sanace zpevněn...'!$88:$88</definedName>
    <definedName name="_xlnm.Print_Titles" localSheetId="4">'SO 101.3 - Trvalé dopravn...'!$90:$90</definedName>
    <definedName name="_xlnm.Print_Titles" localSheetId="5">'SO 101.4 - Mobiliář'!$92:$92</definedName>
    <definedName name="_xlnm.Print_Titles" localSheetId="6">'SO 101.5 - Ochrana stávaj...'!$89:$89</definedName>
    <definedName name="_xlnm.Print_Titles" localSheetId="7">'SO 301 - Přeložka vodovodu'!$89:$89</definedName>
    <definedName name="_xlnm.Print_Titles" localSheetId="8">'SO 302 - Pítko'!$87:$87</definedName>
    <definedName name="_xlnm.Print_Titles" localSheetId="9">'SO 401 - Veřejné osvětlení'!$82:$82</definedName>
    <definedName name="_xlnm.Print_Titles" localSheetId="10">'SO 402 - Elektrické napoj...'!$82:$82</definedName>
    <definedName name="_xlnm.Print_Titles" localSheetId="11">'SO 403 - Přemístění kamery'!$81:$81</definedName>
    <definedName name="_xlnm.Print_Titles" localSheetId="12">'SO 404 - Veřejné osvětlen...'!$80:$80</definedName>
    <definedName name="_xlnm.Print_Titles" localSheetId="13">'SO 801 - Vegetační úpravy'!$81:$81</definedName>
    <definedName name="_xlnm.Print_Titles" localSheetId="14">'VRN - Vedlejší rozpočtové...'!$83:$83</definedName>
    <definedName name="_xlnm.Print_Area" localSheetId="0">'Rekapitulace stavby'!$D$4:$AO$36,'Rekapitulace stavby'!$C$42:$AQ$70</definedName>
    <definedName name="_xlnm.Print_Area" localSheetId="1">'SO 101.1.a - Zpevněné plo...'!$C$47:$J$81,'SO 101.1.a - Zpevněné plo...'!$C$87:$K$603</definedName>
    <definedName name="_xlnm.Print_Area" localSheetId="2">'SO 101.1.b - Zpevněné plo...'!$C$47:$J$67,'SO 101.1.b - Zpevněné plo...'!$C$73:$K$132</definedName>
    <definedName name="_xlnm.Print_Area" localSheetId="3">'SO 101.2 - Sanace zpevněn...'!$C$47:$J$68,'SO 101.2 - Sanace zpevněn...'!$C$74:$K$189</definedName>
    <definedName name="_xlnm.Print_Area" localSheetId="4">'SO 101.3 - Trvalé dopravn...'!$C$47:$J$70,'SO 101.3 - Trvalé dopravn...'!$C$76:$K$194</definedName>
    <definedName name="_xlnm.Print_Area" localSheetId="5">'SO 101.4 - Mobiliář'!$C$47:$J$72,'SO 101.4 - Mobiliář'!$C$78:$K$178</definedName>
    <definedName name="_xlnm.Print_Area" localSheetId="6">'SO 101.5 - Ochrana stávaj...'!$C$47:$J$69,'SO 101.5 - Ochrana stávaj...'!$C$75:$K$152</definedName>
    <definedName name="_xlnm.Print_Area" localSheetId="7">'SO 301 - Přeložka vodovodu'!$C$45:$J$71,'SO 301 - Přeložka vodovodu'!$C$77:$K$228</definedName>
    <definedName name="_xlnm.Print_Area" localSheetId="8">'SO 302 - Pítko'!$C$45:$J$69,'SO 302 - Pítko'!$C$75:$K$189</definedName>
    <definedName name="_xlnm.Print_Area" localSheetId="9">'SO 401 - Veřejné osvětlení'!$C$45:$J$64,'SO 401 - Veřejné osvětlení'!$C$70:$K$154</definedName>
    <definedName name="_xlnm.Print_Area" localSheetId="10">'SO 402 - Elektrické napoj...'!$C$45:$J$64,'SO 402 - Elektrické napoj...'!$C$70:$K$124</definedName>
    <definedName name="_xlnm.Print_Area" localSheetId="11">'SO 403 - Přemístění kamery'!$C$45:$J$63,'SO 403 - Přemístění kamery'!$C$69:$K$103</definedName>
    <definedName name="_xlnm.Print_Area" localSheetId="12">'SO 404 - Veřejné osvětlen...'!$C$45:$J$62,'SO 404 - Veřejné osvětlen...'!$C$68:$K$91</definedName>
    <definedName name="_xlnm.Print_Area" localSheetId="13">'SO 801 - Vegetační úpravy'!$C$45:$J$63,'SO 801 - Vegetační úpravy'!$C$69:$K$154</definedName>
    <definedName name="_xlnm.Print_Area" localSheetId="14">'VRN - Vedlejší rozpočtové...'!$C$45:$J$65,'VRN - Vedlejší rozpočtové...'!$C$71:$K$111</definedName>
  </definedNames>
  <calcPr calcId="162913"/>
</workbook>
</file>

<file path=xl/calcChain.xml><?xml version="1.0" encoding="utf-8"?>
<calcChain xmlns="http://schemas.openxmlformats.org/spreadsheetml/2006/main">
  <c r="J37" i="15" l="1"/>
  <c r="J36" i="15"/>
  <c r="AY69" i="1"/>
  <c r="J35" i="15"/>
  <c r="AX69" i="1" s="1"/>
  <c r="BI111" i="15"/>
  <c r="BH111" i="15"/>
  <c r="BG111" i="15"/>
  <c r="BF111" i="15"/>
  <c r="T111" i="15"/>
  <c r="R111" i="15"/>
  <c r="P111" i="15"/>
  <c r="BI110" i="15"/>
  <c r="BH110" i="15"/>
  <c r="BG110" i="15"/>
  <c r="BF110" i="15"/>
  <c r="T110" i="15"/>
  <c r="R110" i="15"/>
  <c r="P110" i="15"/>
  <c r="BI109" i="15"/>
  <c r="BH109" i="15"/>
  <c r="BG109" i="15"/>
  <c r="BF109" i="15"/>
  <c r="T109" i="15"/>
  <c r="R109" i="15"/>
  <c r="P109" i="15"/>
  <c r="BI108" i="15"/>
  <c r="BH108" i="15"/>
  <c r="BG108" i="15"/>
  <c r="BF108" i="15"/>
  <c r="T108" i="15"/>
  <c r="R108" i="15"/>
  <c r="P108" i="15"/>
  <c r="BI107" i="15"/>
  <c r="BH107" i="15"/>
  <c r="BG107" i="15"/>
  <c r="BF107" i="15"/>
  <c r="T107" i="15"/>
  <c r="R107" i="15"/>
  <c r="P107" i="15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1" i="15"/>
  <c r="BH101" i="15"/>
  <c r="BG101" i="15"/>
  <c r="BF101" i="15"/>
  <c r="T101" i="15"/>
  <c r="R101" i="15"/>
  <c r="P101" i="15"/>
  <c r="BI99" i="15"/>
  <c r="BH99" i="15"/>
  <c r="BG99" i="15"/>
  <c r="BF99" i="15"/>
  <c r="T99" i="15"/>
  <c r="R99" i="15"/>
  <c r="P99" i="15"/>
  <c r="BI98" i="15"/>
  <c r="BH98" i="15"/>
  <c r="BG98" i="15"/>
  <c r="BF98" i="15"/>
  <c r="T98" i="15"/>
  <c r="R98" i="15"/>
  <c r="P98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BI93" i="15"/>
  <c r="BH93" i="15"/>
  <c r="BG93" i="15"/>
  <c r="BF93" i="15"/>
  <c r="T93" i="15"/>
  <c r="R93" i="15"/>
  <c r="P93" i="15"/>
  <c r="BI92" i="15"/>
  <c r="BH92" i="15"/>
  <c r="BG92" i="15"/>
  <c r="BF92" i="15"/>
  <c r="T92" i="15"/>
  <c r="R92" i="15"/>
  <c r="P92" i="15"/>
  <c r="BI87" i="15"/>
  <c r="BH87" i="15"/>
  <c r="BG87" i="15"/>
  <c r="BF87" i="15"/>
  <c r="T87" i="15"/>
  <c r="T86" i="15"/>
  <c r="T85" i="15"/>
  <c r="R87" i="15"/>
  <c r="R86" i="15" s="1"/>
  <c r="R85" i="15" s="1"/>
  <c r="P87" i="15"/>
  <c r="P86" i="15" s="1"/>
  <c r="P85" i="15" s="1"/>
  <c r="J81" i="15"/>
  <c r="J80" i="15"/>
  <c r="F80" i="15"/>
  <c r="F78" i="15"/>
  <c r="E76" i="15"/>
  <c r="J55" i="15"/>
  <c r="J54" i="15"/>
  <c r="F54" i="15"/>
  <c r="F52" i="15"/>
  <c r="E50" i="15"/>
  <c r="J18" i="15"/>
  <c r="E18" i="15"/>
  <c r="F55" i="15" s="1"/>
  <c r="J17" i="15"/>
  <c r="J12" i="15"/>
  <c r="J78" i="15" s="1"/>
  <c r="E7" i="15"/>
  <c r="E74" i="15"/>
  <c r="J37" i="14"/>
  <c r="J36" i="14"/>
  <c r="AY68" i="1"/>
  <c r="J35" i="14"/>
  <c r="AX68" i="1" s="1"/>
  <c r="BI154" i="14"/>
  <c r="BH154" i="14"/>
  <c r="BG154" i="14"/>
  <c r="BF154" i="14"/>
  <c r="T154" i="14"/>
  <c r="T153" i="14"/>
  <c r="R154" i="14"/>
  <c r="R153" i="14" s="1"/>
  <c r="P154" i="14"/>
  <c r="P153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20" i="14"/>
  <c r="BH120" i="14"/>
  <c r="BG120" i="14"/>
  <c r="BF120" i="14"/>
  <c r="T120" i="14"/>
  <c r="R120" i="14"/>
  <c r="P120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4" i="14"/>
  <c r="BH104" i="14"/>
  <c r="BG104" i="14"/>
  <c r="BF104" i="14"/>
  <c r="T104" i="14"/>
  <c r="R104" i="14"/>
  <c r="P104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7" i="14"/>
  <c r="BH97" i="14"/>
  <c r="BG97" i="14"/>
  <c r="BF97" i="14"/>
  <c r="T97" i="14"/>
  <c r="R97" i="14"/>
  <c r="P97" i="14"/>
  <c r="BI94" i="14"/>
  <c r="BH94" i="14"/>
  <c r="BG94" i="14"/>
  <c r="BF94" i="14"/>
  <c r="T94" i="14"/>
  <c r="R94" i="14"/>
  <c r="P94" i="14"/>
  <c r="BI91" i="14"/>
  <c r="BH91" i="14"/>
  <c r="BG91" i="14"/>
  <c r="BF91" i="14"/>
  <c r="T91" i="14"/>
  <c r="R91" i="14"/>
  <c r="P91" i="14"/>
  <c r="BI85" i="14"/>
  <c r="BH85" i="14"/>
  <c r="BG85" i="14"/>
  <c r="BF85" i="14"/>
  <c r="T85" i="14"/>
  <c r="R85" i="14"/>
  <c r="P85" i="14"/>
  <c r="J79" i="14"/>
  <c r="J78" i="14"/>
  <c r="F78" i="14"/>
  <c r="F76" i="14"/>
  <c r="E74" i="14"/>
  <c r="J55" i="14"/>
  <c r="J54" i="14"/>
  <c r="F54" i="14"/>
  <c r="F52" i="14"/>
  <c r="E50" i="14"/>
  <c r="J18" i="14"/>
  <c r="E18" i="14"/>
  <c r="F55" i="14" s="1"/>
  <c r="J17" i="14"/>
  <c r="J12" i="14"/>
  <c r="J52" i="14" s="1"/>
  <c r="E7" i="14"/>
  <c r="E72" i="14" s="1"/>
  <c r="J37" i="13"/>
  <c r="J36" i="13"/>
  <c r="AY67" i="1" s="1"/>
  <c r="J35" i="13"/>
  <c r="AX67" i="1"/>
  <c r="BI91" i="13"/>
  <c r="BH91" i="13"/>
  <c r="BG91" i="13"/>
  <c r="BF91" i="13"/>
  <c r="T91" i="13"/>
  <c r="R91" i="13"/>
  <c r="P91" i="13"/>
  <c r="BI90" i="13"/>
  <c r="BH90" i="13"/>
  <c r="BG90" i="13"/>
  <c r="BF90" i="13"/>
  <c r="T90" i="13"/>
  <c r="R90" i="13"/>
  <c r="P90" i="13"/>
  <c r="BI89" i="13"/>
  <c r="BH89" i="13"/>
  <c r="BG89" i="13"/>
  <c r="BF89" i="13"/>
  <c r="T89" i="13"/>
  <c r="R89" i="13"/>
  <c r="P89" i="13"/>
  <c r="BI88" i="13"/>
  <c r="BH88" i="13"/>
  <c r="BG88" i="13"/>
  <c r="BF88" i="13"/>
  <c r="T88" i="13"/>
  <c r="R88" i="13"/>
  <c r="P88" i="13"/>
  <c r="BI87" i="13"/>
  <c r="BH87" i="13"/>
  <c r="BG87" i="13"/>
  <c r="BF87" i="13"/>
  <c r="T87" i="13"/>
  <c r="R87" i="13"/>
  <c r="P87" i="13"/>
  <c r="BI85" i="13"/>
  <c r="BH85" i="13"/>
  <c r="BG85" i="13"/>
  <c r="BF85" i="13"/>
  <c r="T85" i="13"/>
  <c r="R85" i="13"/>
  <c r="P85" i="13"/>
  <c r="BI84" i="13"/>
  <c r="BH84" i="13"/>
  <c r="BG84" i="13"/>
  <c r="BF84" i="13"/>
  <c r="T84" i="13"/>
  <c r="R84" i="13"/>
  <c r="P84" i="13"/>
  <c r="BI83" i="13"/>
  <c r="BH83" i="13"/>
  <c r="BG83" i="13"/>
  <c r="BF83" i="13"/>
  <c r="T83" i="13"/>
  <c r="R83" i="13"/>
  <c r="P83" i="13"/>
  <c r="J78" i="13"/>
  <c r="J77" i="13"/>
  <c r="F77" i="13"/>
  <c r="F75" i="13"/>
  <c r="E73" i="13"/>
  <c r="J55" i="13"/>
  <c r="J54" i="13"/>
  <c r="F54" i="13"/>
  <c r="F52" i="13"/>
  <c r="E50" i="13"/>
  <c r="J18" i="13"/>
  <c r="E18" i="13"/>
  <c r="F78" i="13" s="1"/>
  <c r="J17" i="13"/>
  <c r="J12" i="13"/>
  <c r="J52" i="13"/>
  <c r="E7" i="13"/>
  <c r="E48" i="13" s="1"/>
  <c r="J37" i="12"/>
  <c r="J36" i="12"/>
  <c r="AY66" i="1" s="1"/>
  <c r="J35" i="12"/>
  <c r="AX66" i="1" s="1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BI92" i="12"/>
  <c r="BH92" i="12"/>
  <c r="BG92" i="12"/>
  <c r="BF92" i="12"/>
  <c r="T92" i="12"/>
  <c r="R92" i="12"/>
  <c r="P92" i="12"/>
  <c r="BI91" i="12"/>
  <c r="BH91" i="12"/>
  <c r="BG91" i="12"/>
  <c r="BF91" i="12"/>
  <c r="T91" i="12"/>
  <c r="R91" i="12"/>
  <c r="P91" i="12"/>
  <c r="BI90" i="12"/>
  <c r="BH90" i="12"/>
  <c r="BG90" i="12"/>
  <c r="BF90" i="12"/>
  <c r="T90" i="12"/>
  <c r="R90" i="12"/>
  <c r="P90" i="12"/>
  <c r="BI89" i="12"/>
  <c r="BH89" i="12"/>
  <c r="BG89" i="12"/>
  <c r="BF89" i="12"/>
  <c r="T89" i="12"/>
  <c r="R89" i="12"/>
  <c r="P89" i="12"/>
  <c r="BI88" i="12"/>
  <c r="BH88" i="12"/>
  <c r="BG88" i="12"/>
  <c r="BF88" i="12"/>
  <c r="T88" i="12"/>
  <c r="R88" i="12"/>
  <c r="P88" i="12"/>
  <c r="BI87" i="12"/>
  <c r="BH87" i="12"/>
  <c r="BG87" i="12"/>
  <c r="BF87" i="12"/>
  <c r="T87" i="12"/>
  <c r="R87" i="12"/>
  <c r="P87" i="12"/>
  <c r="BI86" i="12"/>
  <c r="BH86" i="12"/>
  <c r="BG86" i="12"/>
  <c r="BF86" i="12"/>
  <c r="T86" i="12"/>
  <c r="R86" i="12"/>
  <c r="P86" i="12"/>
  <c r="BI85" i="12"/>
  <c r="BH85" i="12"/>
  <c r="BG85" i="12"/>
  <c r="BF85" i="12"/>
  <c r="T85" i="12"/>
  <c r="R85" i="12"/>
  <c r="P85" i="12"/>
  <c r="BI84" i="12"/>
  <c r="BH84" i="12"/>
  <c r="BG84" i="12"/>
  <c r="BF84" i="12"/>
  <c r="T84" i="12"/>
  <c r="R84" i="12"/>
  <c r="P84" i="12"/>
  <c r="J79" i="12"/>
  <c r="J78" i="12"/>
  <c r="F78" i="12"/>
  <c r="F76" i="12"/>
  <c r="E74" i="12"/>
  <c r="J55" i="12"/>
  <c r="J54" i="12"/>
  <c r="F54" i="12"/>
  <c r="F52" i="12"/>
  <c r="E50" i="12"/>
  <c r="J18" i="12"/>
  <c r="E18" i="12"/>
  <c r="F55" i="12"/>
  <c r="J17" i="12"/>
  <c r="J12" i="12"/>
  <c r="J52" i="12" s="1"/>
  <c r="E7" i="12"/>
  <c r="E48" i="12" s="1"/>
  <c r="J37" i="11"/>
  <c r="J36" i="11"/>
  <c r="AY65" i="1"/>
  <c r="J35" i="11"/>
  <c r="AX65" i="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5" i="11"/>
  <c r="BH115" i="11"/>
  <c r="BG115" i="11"/>
  <c r="BF115" i="11"/>
  <c r="T115" i="11"/>
  <c r="R115" i="11"/>
  <c r="P115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8" i="11"/>
  <c r="BH88" i="11"/>
  <c r="BG88" i="11"/>
  <c r="BF88" i="11"/>
  <c r="T88" i="11"/>
  <c r="R88" i="11"/>
  <c r="P88" i="11"/>
  <c r="BI87" i="11"/>
  <c r="BH87" i="11"/>
  <c r="F36" i="11" s="1"/>
  <c r="BG87" i="11"/>
  <c r="BF87" i="11"/>
  <c r="T87" i="11"/>
  <c r="R87" i="11"/>
  <c r="P87" i="11"/>
  <c r="BI86" i="11"/>
  <c r="BH86" i="11"/>
  <c r="BG86" i="11"/>
  <c r="F35" i="11" s="1"/>
  <c r="BF86" i="11"/>
  <c r="T86" i="11"/>
  <c r="R86" i="11"/>
  <c r="P86" i="11"/>
  <c r="BI85" i="11"/>
  <c r="BH85" i="11"/>
  <c r="BG85" i="11"/>
  <c r="BF85" i="11"/>
  <c r="T85" i="11"/>
  <c r="R85" i="11"/>
  <c r="P85" i="11"/>
  <c r="J80" i="11"/>
  <c r="J79" i="11"/>
  <c r="F79" i="11"/>
  <c r="F77" i="11"/>
  <c r="E75" i="11"/>
  <c r="J55" i="11"/>
  <c r="J54" i="11"/>
  <c r="F54" i="11"/>
  <c r="F52" i="11"/>
  <c r="E50" i="11"/>
  <c r="J18" i="11"/>
  <c r="E18" i="11"/>
  <c r="F80" i="11"/>
  <c r="J17" i="11"/>
  <c r="J12" i="11"/>
  <c r="J77" i="11" s="1"/>
  <c r="E7" i="11"/>
  <c r="E73" i="11" s="1"/>
  <c r="J37" i="10"/>
  <c r="J36" i="10"/>
  <c r="AY64" i="1"/>
  <c r="J35" i="10"/>
  <c r="AX64" i="1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3" i="10"/>
  <c r="BH103" i="10"/>
  <c r="BG103" i="10"/>
  <c r="BF103" i="10"/>
  <c r="T103" i="10"/>
  <c r="R103" i="10"/>
  <c r="P103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J80" i="10"/>
  <c r="J79" i="10"/>
  <c r="F79" i="10"/>
  <c r="F77" i="10"/>
  <c r="E75" i="10"/>
  <c r="J55" i="10"/>
  <c r="J54" i="10"/>
  <c r="F54" i="10"/>
  <c r="F52" i="10"/>
  <c r="E50" i="10"/>
  <c r="J18" i="10"/>
  <c r="E18" i="10"/>
  <c r="F55" i="10" s="1"/>
  <c r="J17" i="10"/>
  <c r="J12" i="10"/>
  <c r="J52" i="10"/>
  <c r="E7" i="10"/>
  <c r="E48" i="10" s="1"/>
  <c r="J37" i="9"/>
  <c r="J36" i="9"/>
  <c r="AY63" i="1" s="1"/>
  <c r="J35" i="9"/>
  <c r="AX63" i="1"/>
  <c r="BI189" i="9"/>
  <c r="BH189" i="9"/>
  <c r="BG189" i="9"/>
  <c r="BF189" i="9"/>
  <c r="T189" i="9"/>
  <c r="T188" i="9" s="1"/>
  <c r="T187" i="9" s="1"/>
  <c r="R189" i="9"/>
  <c r="R188" i="9"/>
  <c r="R187" i="9" s="1"/>
  <c r="P189" i="9"/>
  <c r="P188" i="9" s="1"/>
  <c r="P187" i="9" s="1"/>
  <c r="BI186" i="9"/>
  <c r="BH186" i="9"/>
  <c r="BG186" i="9"/>
  <c r="BF186" i="9"/>
  <c r="T186" i="9"/>
  <c r="T185" i="9" s="1"/>
  <c r="R186" i="9"/>
  <c r="R185" i="9"/>
  <c r="P186" i="9"/>
  <c r="P185" i="9" s="1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57" i="9"/>
  <c r="BH157" i="9"/>
  <c r="BG157" i="9"/>
  <c r="BF157" i="9"/>
  <c r="T157" i="9"/>
  <c r="T156" i="9" s="1"/>
  <c r="R157" i="9"/>
  <c r="R156" i="9" s="1"/>
  <c r="P157" i="9"/>
  <c r="P156" i="9" s="1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47" i="9"/>
  <c r="BH147" i="9"/>
  <c r="BG147" i="9"/>
  <c r="BF147" i="9"/>
  <c r="T147" i="9"/>
  <c r="R147" i="9"/>
  <c r="P147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4" i="9"/>
  <c r="BH114" i="9"/>
  <c r="BG114" i="9"/>
  <c r="BF114" i="9"/>
  <c r="T114" i="9"/>
  <c r="R114" i="9"/>
  <c r="P114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1" i="9"/>
  <c r="BH91" i="9"/>
  <c r="BG91" i="9"/>
  <c r="BF91" i="9"/>
  <c r="T91" i="9"/>
  <c r="R91" i="9"/>
  <c r="P91" i="9"/>
  <c r="J85" i="9"/>
  <c r="J84" i="9"/>
  <c r="F84" i="9"/>
  <c r="F82" i="9"/>
  <c r="E80" i="9"/>
  <c r="J55" i="9"/>
  <c r="J54" i="9"/>
  <c r="F54" i="9"/>
  <c r="F52" i="9"/>
  <c r="E50" i="9"/>
  <c r="J18" i="9"/>
  <c r="E18" i="9"/>
  <c r="F85" i="9" s="1"/>
  <c r="J17" i="9"/>
  <c r="J12" i="9"/>
  <c r="J82" i="9"/>
  <c r="E7" i="9"/>
  <c r="E78" i="9" s="1"/>
  <c r="J37" i="8"/>
  <c r="J36" i="8"/>
  <c r="AY62" i="1" s="1"/>
  <c r="J35" i="8"/>
  <c r="AX62" i="1"/>
  <c r="BI227" i="8"/>
  <c r="BH227" i="8"/>
  <c r="BG227" i="8"/>
  <c r="BF227" i="8"/>
  <c r="T227" i="8"/>
  <c r="T226" i="8" s="1"/>
  <c r="T225" i="8" s="1"/>
  <c r="R227" i="8"/>
  <c r="R226" i="8"/>
  <c r="R225" i="8" s="1"/>
  <c r="P227" i="8"/>
  <c r="P226" i="8"/>
  <c r="P225" i="8"/>
  <c r="BI222" i="8"/>
  <c r="BH222" i="8"/>
  <c r="BG222" i="8"/>
  <c r="BF222" i="8"/>
  <c r="T222" i="8"/>
  <c r="T221" i="8" s="1"/>
  <c r="T220" i="8" s="1"/>
  <c r="R222" i="8"/>
  <c r="R221" i="8" s="1"/>
  <c r="R220" i="8" s="1"/>
  <c r="P222" i="8"/>
  <c r="P221" i="8"/>
  <c r="P220" i="8" s="1"/>
  <c r="BI219" i="8"/>
  <c r="BH219" i="8"/>
  <c r="BG219" i="8"/>
  <c r="BF219" i="8"/>
  <c r="T219" i="8"/>
  <c r="T218" i="8" s="1"/>
  <c r="R219" i="8"/>
  <c r="R218" i="8" s="1"/>
  <c r="P219" i="8"/>
  <c r="P218" i="8" s="1"/>
  <c r="BI217" i="8"/>
  <c r="BH217" i="8"/>
  <c r="BG217" i="8"/>
  <c r="BF217" i="8"/>
  <c r="T217" i="8"/>
  <c r="R217" i="8"/>
  <c r="P217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T208" i="8" s="1"/>
  <c r="R209" i="8"/>
  <c r="R208" i="8"/>
  <c r="P209" i="8"/>
  <c r="P208" i="8" s="1"/>
  <c r="BI206" i="8"/>
  <c r="BH206" i="8"/>
  <c r="BG206" i="8"/>
  <c r="BF206" i="8"/>
  <c r="T206" i="8"/>
  <c r="R206" i="8"/>
  <c r="P206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T151" i="8" s="1"/>
  <c r="R152" i="8"/>
  <c r="R151" i="8"/>
  <c r="P152" i="8"/>
  <c r="P151" i="8" s="1"/>
  <c r="BI148" i="8"/>
  <c r="BH148" i="8"/>
  <c r="BG148" i="8"/>
  <c r="BF148" i="8"/>
  <c r="T148" i="8"/>
  <c r="R148" i="8"/>
  <c r="P148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J87" i="8"/>
  <c r="J86" i="8"/>
  <c r="F86" i="8"/>
  <c r="F84" i="8"/>
  <c r="E82" i="8"/>
  <c r="J55" i="8"/>
  <c r="J54" i="8"/>
  <c r="F54" i="8"/>
  <c r="F52" i="8"/>
  <c r="E50" i="8"/>
  <c r="J18" i="8"/>
  <c r="E18" i="8"/>
  <c r="F87" i="8" s="1"/>
  <c r="J17" i="8"/>
  <c r="J12" i="8"/>
  <c r="J84" i="8"/>
  <c r="E7" i="8"/>
  <c r="E80" i="8" s="1"/>
  <c r="J39" i="7"/>
  <c r="J38" i="7"/>
  <c r="AY61" i="1" s="1"/>
  <c r="J37" i="7"/>
  <c r="AX61" i="1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7" i="7"/>
  <c r="BH137" i="7"/>
  <c r="BG137" i="7"/>
  <c r="BF137" i="7"/>
  <c r="T137" i="7"/>
  <c r="R137" i="7"/>
  <c r="P137" i="7"/>
  <c r="BI131" i="7"/>
  <c r="BH131" i="7"/>
  <c r="BG131" i="7"/>
  <c r="BF131" i="7"/>
  <c r="T131" i="7"/>
  <c r="R131" i="7"/>
  <c r="P131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8" i="7"/>
  <c r="BH118" i="7"/>
  <c r="BG118" i="7"/>
  <c r="BF118" i="7"/>
  <c r="T118" i="7"/>
  <c r="T117" i="7"/>
  <c r="R118" i="7"/>
  <c r="R117" i="7" s="1"/>
  <c r="P118" i="7"/>
  <c r="P117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3" i="7"/>
  <c r="BH93" i="7"/>
  <c r="BG93" i="7"/>
  <c r="BF93" i="7"/>
  <c r="T93" i="7"/>
  <c r="R93" i="7"/>
  <c r="P93" i="7"/>
  <c r="J87" i="7"/>
  <c r="J86" i="7"/>
  <c r="F86" i="7"/>
  <c r="F84" i="7"/>
  <c r="E82" i="7"/>
  <c r="J59" i="7"/>
  <c r="J58" i="7"/>
  <c r="F58" i="7"/>
  <c r="F56" i="7"/>
  <c r="E54" i="7"/>
  <c r="J20" i="7"/>
  <c r="E20" i="7"/>
  <c r="F87" i="7"/>
  <c r="J19" i="7"/>
  <c r="J14" i="7"/>
  <c r="J84" i="7" s="1"/>
  <c r="E7" i="7"/>
  <c r="E78" i="7"/>
  <c r="J39" i="6"/>
  <c r="J38" i="6"/>
  <c r="AY60" i="1"/>
  <c r="J37" i="6"/>
  <c r="AX60" i="1" s="1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T167" i="6"/>
  <c r="R168" i="6"/>
  <c r="R167" i="6" s="1"/>
  <c r="P168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 s="1"/>
  <c r="R130" i="6"/>
  <c r="R129" i="6"/>
  <c r="P130" i="6"/>
  <c r="P129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96" i="6"/>
  <c r="BH96" i="6"/>
  <c r="BG96" i="6"/>
  <c r="BF96" i="6"/>
  <c r="T96" i="6"/>
  <c r="R96" i="6"/>
  <c r="P96" i="6"/>
  <c r="J90" i="6"/>
  <c r="J89" i="6"/>
  <c r="F89" i="6"/>
  <c r="F87" i="6"/>
  <c r="E85" i="6"/>
  <c r="J59" i="6"/>
  <c r="J58" i="6"/>
  <c r="F58" i="6"/>
  <c r="F56" i="6"/>
  <c r="E54" i="6"/>
  <c r="J20" i="6"/>
  <c r="E20" i="6"/>
  <c r="F59" i="6"/>
  <c r="J19" i="6"/>
  <c r="J14" i="6"/>
  <c r="J87" i="6"/>
  <c r="E7" i="6"/>
  <c r="E50" i="6" s="1"/>
  <c r="J39" i="5"/>
  <c r="J38" i="5"/>
  <c r="AY59" i="1"/>
  <c r="J37" i="5"/>
  <c r="AX59" i="1"/>
  <c r="BI194" i="5"/>
  <c r="BH194" i="5"/>
  <c r="BG194" i="5"/>
  <c r="BF194" i="5"/>
  <c r="T194" i="5"/>
  <c r="T193" i="5"/>
  <c r="R194" i="5"/>
  <c r="R193" i="5"/>
  <c r="P194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0" i="5"/>
  <c r="BH180" i="5"/>
  <c r="BG180" i="5"/>
  <c r="BF180" i="5"/>
  <c r="T180" i="5"/>
  <c r="R180" i="5"/>
  <c r="P180" i="5"/>
  <c r="BI173" i="5"/>
  <c r="BH173" i="5"/>
  <c r="BG173" i="5"/>
  <c r="BF173" i="5"/>
  <c r="T173" i="5"/>
  <c r="R173" i="5"/>
  <c r="P173" i="5"/>
  <c r="BI166" i="5"/>
  <c r="BH166" i="5"/>
  <c r="BG166" i="5"/>
  <c r="BF166" i="5"/>
  <c r="T166" i="5"/>
  <c r="R166" i="5"/>
  <c r="P166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T112" i="5" s="1"/>
  <c r="R113" i="5"/>
  <c r="R112" i="5"/>
  <c r="P113" i="5"/>
  <c r="P112" i="5" s="1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4" i="5"/>
  <c r="BH94" i="5"/>
  <c r="BG94" i="5"/>
  <c r="BF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59" i="5"/>
  <c r="J19" i="5"/>
  <c r="J14" i="5"/>
  <c r="J85" i="5" s="1"/>
  <c r="E7" i="5"/>
  <c r="E50" i="5"/>
  <c r="P168" i="4"/>
  <c r="BK168" i="4"/>
  <c r="J168" i="4" s="1"/>
  <c r="J67" i="4" s="1"/>
  <c r="J39" i="4"/>
  <c r="J38" i="4"/>
  <c r="AY58" i="1" s="1"/>
  <c r="J37" i="4"/>
  <c r="AX58" i="1"/>
  <c r="BI169" i="4"/>
  <c r="BH169" i="4"/>
  <c r="BG169" i="4"/>
  <c r="BF169" i="4"/>
  <c r="T169" i="4"/>
  <c r="T168" i="4" s="1"/>
  <c r="R169" i="4"/>
  <c r="R168" i="4" s="1"/>
  <c r="P169" i="4"/>
  <c r="BI146" i="4"/>
  <c r="BH146" i="4"/>
  <c r="BG146" i="4"/>
  <c r="BF146" i="4"/>
  <c r="T146" i="4"/>
  <c r="R146" i="4"/>
  <c r="P14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92" i="4"/>
  <c r="BH92" i="4"/>
  <c r="BG92" i="4"/>
  <c r="BF92" i="4"/>
  <c r="T92" i="4"/>
  <c r="R92" i="4"/>
  <c r="P92" i="4"/>
  <c r="J86" i="4"/>
  <c r="J85" i="4"/>
  <c r="F85" i="4"/>
  <c r="F83" i="4"/>
  <c r="E81" i="4"/>
  <c r="J59" i="4"/>
  <c r="J58" i="4"/>
  <c r="F58" i="4"/>
  <c r="F56" i="4"/>
  <c r="E54" i="4"/>
  <c r="J20" i="4"/>
  <c r="E20" i="4"/>
  <c r="F86" i="4"/>
  <c r="J19" i="4"/>
  <c r="J14" i="4"/>
  <c r="J83" i="4" s="1"/>
  <c r="E7" i="4"/>
  <c r="E50" i="4"/>
  <c r="J39" i="3"/>
  <c r="J38" i="3"/>
  <c r="AY57" i="1"/>
  <c r="J37" i="3"/>
  <c r="AX57" i="1"/>
  <c r="BI131" i="3"/>
  <c r="BH131" i="3"/>
  <c r="BG131" i="3"/>
  <c r="BF131" i="3"/>
  <c r="T131" i="3"/>
  <c r="T130" i="3"/>
  <c r="R131" i="3"/>
  <c r="R130" i="3"/>
  <c r="P131" i="3"/>
  <c r="P130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/>
  <c r="J19" i="3"/>
  <c r="J14" i="3"/>
  <c r="J56" i="3"/>
  <c r="E7" i="3"/>
  <c r="E50" i="3"/>
  <c r="J39" i="2"/>
  <c r="J38" i="2"/>
  <c r="AY56" i="1"/>
  <c r="J37" i="2"/>
  <c r="AX56" i="1" s="1"/>
  <c r="BI602" i="2"/>
  <c r="BH602" i="2"/>
  <c r="BG602" i="2"/>
  <c r="BF602" i="2"/>
  <c r="T602" i="2"/>
  <c r="T601" i="2"/>
  <c r="T600" i="2"/>
  <c r="R602" i="2"/>
  <c r="R601" i="2"/>
  <c r="R600" i="2"/>
  <c r="P602" i="2"/>
  <c r="P601" i="2" s="1"/>
  <c r="P600" i="2" s="1"/>
  <c r="BI597" i="2"/>
  <c r="BH597" i="2"/>
  <c r="BG597" i="2"/>
  <c r="BF597" i="2"/>
  <c r="T597" i="2"/>
  <c r="T596" i="2"/>
  <c r="T595" i="2" s="1"/>
  <c r="R597" i="2"/>
  <c r="R596" i="2"/>
  <c r="R595" i="2"/>
  <c r="P597" i="2"/>
  <c r="P596" i="2"/>
  <c r="P595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T573" i="2" s="1"/>
  <c r="R574" i="2"/>
  <c r="R573" i="2"/>
  <c r="P574" i="2"/>
  <c r="P573" i="2" s="1"/>
  <c r="BI571" i="2"/>
  <c r="BH571" i="2"/>
  <c r="BG571" i="2"/>
  <c r="BF571" i="2"/>
  <c r="T571" i="2"/>
  <c r="T570" i="2"/>
  <c r="R571" i="2"/>
  <c r="R570" i="2" s="1"/>
  <c r="P571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1" i="2"/>
  <c r="BH451" i="2"/>
  <c r="BG451" i="2"/>
  <c r="BF451" i="2"/>
  <c r="T451" i="2"/>
  <c r="R451" i="2"/>
  <c r="P451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5" i="2"/>
  <c r="BH395" i="2"/>
  <c r="BG395" i="2"/>
  <c r="BF395" i="2"/>
  <c r="T395" i="2"/>
  <c r="R395" i="2"/>
  <c r="P395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4" i="2"/>
  <c r="BH364" i="2"/>
  <c r="BG364" i="2"/>
  <c r="BF364" i="2"/>
  <c r="T364" i="2"/>
  <c r="R364" i="2"/>
  <c r="P364" i="2"/>
  <c r="BI355" i="2"/>
  <c r="BH355" i="2"/>
  <c r="BG355" i="2"/>
  <c r="BF355" i="2"/>
  <c r="T355" i="2"/>
  <c r="R355" i="2"/>
  <c r="P355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1" i="2"/>
  <c r="BH331" i="2"/>
  <c r="BG331" i="2"/>
  <c r="BF331" i="2"/>
  <c r="T331" i="2"/>
  <c r="R331" i="2"/>
  <c r="P331" i="2"/>
  <c r="BI322" i="2"/>
  <c r="BH322" i="2"/>
  <c r="BG322" i="2"/>
  <c r="BF322" i="2"/>
  <c r="T322" i="2"/>
  <c r="R322" i="2"/>
  <c r="P322" i="2"/>
  <c r="BI297" i="2"/>
  <c r="BH297" i="2"/>
  <c r="BG297" i="2"/>
  <c r="BF297" i="2"/>
  <c r="T297" i="2"/>
  <c r="R297" i="2"/>
  <c r="P297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J99" i="2"/>
  <c r="J98" i="2"/>
  <c r="F98" i="2"/>
  <c r="F96" i="2"/>
  <c r="E94" i="2"/>
  <c r="J59" i="2"/>
  <c r="J58" i="2"/>
  <c r="F58" i="2"/>
  <c r="F56" i="2"/>
  <c r="E54" i="2"/>
  <c r="J20" i="2"/>
  <c r="E20" i="2"/>
  <c r="F99" i="2" s="1"/>
  <c r="J19" i="2"/>
  <c r="J14" i="2"/>
  <c r="J96" i="2" s="1"/>
  <c r="E7" i="2"/>
  <c r="E90" i="2"/>
  <c r="L50" i="1"/>
  <c r="AM50" i="1"/>
  <c r="AM49" i="1"/>
  <c r="L49" i="1"/>
  <c r="AM47" i="1"/>
  <c r="L47" i="1"/>
  <c r="L45" i="1"/>
  <c r="L44" i="1"/>
  <c r="BK111" i="15"/>
  <c r="BK109" i="15"/>
  <c r="J108" i="15"/>
  <c r="BK107" i="15"/>
  <c r="J105" i="15"/>
  <c r="BK103" i="15"/>
  <c r="BK99" i="15"/>
  <c r="J98" i="15"/>
  <c r="BK97" i="15"/>
  <c r="BK95" i="15"/>
  <c r="J92" i="15"/>
  <c r="BK150" i="14"/>
  <c r="BK140" i="14"/>
  <c r="BK135" i="14"/>
  <c r="J126" i="14"/>
  <c r="J120" i="14"/>
  <c r="J116" i="14"/>
  <c r="J114" i="14"/>
  <c r="BK107" i="14"/>
  <c r="J98" i="14"/>
  <c r="J97" i="14"/>
  <c r="J94" i="14"/>
  <c r="J91" i="14"/>
  <c r="BK85" i="14"/>
  <c r="J90" i="13"/>
  <c r="BK87" i="13"/>
  <c r="J85" i="13"/>
  <c r="BK84" i="13"/>
  <c r="J101" i="12"/>
  <c r="J98" i="12"/>
  <c r="J95" i="12"/>
  <c r="BK91" i="12"/>
  <c r="J88" i="12"/>
  <c r="BK85" i="12"/>
  <c r="BK124" i="11"/>
  <c r="J124" i="11"/>
  <c r="BK123" i="11"/>
  <c r="J123" i="11"/>
  <c r="BK121" i="11"/>
  <c r="J121" i="11"/>
  <c r="BK120" i="11"/>
  <c r="J120" i="11"/>
  <c r="BK119" i="11"/>
  <c r="J119" i="11"/>
  <c r="BK118" i="11"/>
  <c r="J118" i="11"/>
  <c r="BK117" i="11"/>
  <c r="J117" i="11"/>
  <c r="BK116" i="11"/>
  <c r="J116" i="11"/>
  <c r="BK115" i="11"/>
  <c r="J115" i="11"/>
  <c r="BK114" i="11"/>
  <c r="J114" i="11"/>
  <c r="BK113" i="11"/>
  <c r="J113" i="11"/>
  <c r="BK112" i="11"/>
  <c r="J112" i="11"/>
  <c r="BK111" i="11"/>
  <c r="J111" i="11"/>
  <c r="BK110" i="11"/>
  <c r="J110" i="11"/>
  <c r="BK109" i="11"/>
  <c r="J109" i="11"/>
  <c r="BK108" i="11"/>
  <c r="J108" i="11"/>
  <c r="BK106" i="11"/>
  <c r="J106" i="11"/>
  <c r="BK105" i="11"/>
  <c r="J105" i="11"/>
  <c r="BK104" i="11"/>
  <c r="J104" i="11"/>
  <c r="BK103" i="11"/>
  <c r="J103" i="11"/>
  <c r="BK102" i="11"/>
  <c r="J102" i="11"/>
  <c r="BK101" i="11"/>
  <c r="J101" i="11"/>
  <c r="BK100" i="11"/>
  <c r="J100" i="11"/>
  <c r="BK99" i="11"/>
  <c r="J99" i="11"/>
  <c r="BK98" i="11"/>
  <c r="J98" i="11"/>
  <c r="BK96" i="11"/>
  <c r="J96" i="11"/>
  <c r="BK95" i="11"/>
  <c r="J95" i="11"/>
  <c r="BK94" i="11"/>
  <c r="J94" i="11"/>
  <c r="BK93" i="11"/>
  <c r="J93" i="11"/>
  <c r="BK92" i="11"/>
  <c r="J92" i="11"/>
  <c r="BK91" i="11"/>
  <c r="J91" i="11"/>
  <c r="BK90" i="11"/>
  <c r="J90" i="11"/>
  <c r="BK89" i="11"/>
  <c r="J89" i="11"/>
  <c r="BK88" i="11"/>
  <c r="J88" i="11"/>
  <c r="BK87" i="11"/>
  <c r="J87" i="11"/>
  <c r="BK86" i="11"/>
  <c r="J86" i="11"/>
  <c r="BK85" i="11"/>
  <c r="J85" i="11"/>
  <c r="J151" i="10"/>
  <c r="J150" i="10"/>
  <c r="BK147" i="10"/>
  <c r="BK145" i="10"/>
  <c r="J144" i="10"/>
  <c r="J140" i="10"/>
  <c r="BK137" i="10"/>
  <c r="BK136" i="10"/>
  <c r="BK135" i="10"/>
  <c r="BK133" i="10"/>
  <c r="BK131" i="10"/>
  <c r="J130" i="10"/>
  <c r="BK129" i="10"/>
  <c r="J128" i="10"/>
  <c r="BK126" i="10"/>
  <c r="BK125" i="10"/>
  <c r="J121" i="10"/>
  <c r="J120" i="10"/>
  <c r="J118" i="10"/>
  <c r="BK117" i="10"/>
  <c r="BK112" i="10"/>
  <c r="BK111" i="10"/>
  <c r="J109" i="10"/>
  <c r="BK106" i="10"/>
  <c r="BK102" i="10"/>
  <c r="J101" i="10"/>
  <c r="J99" i="10"/>
  <c r="J98" i="10"/>
  <c r="BK95" i="10"/>
  <c r="J94" i="10"/>
  <c r="BK89" i="10"/>
  <c r="BK88" i="10"/>
  <c r="J87" i="10"/>
  <c r="J85" i="10"/>
  <c r="BK189" i="9"/>
  <c r="J186" i="9"/>
  <c r="J183" i="9"/>
  <c r="J180" i="9"/>
  <c r="BK178" i="9"/>
  <c r="BK177" i="9"/>
  <c r="BK175" i="9"/>
  <c r="J174" i="9"/>
  <c r="J173" i="9"/>
  <c r="BK172" i="9"/>
  <c r="BK171" i="9"/>
  <c r="J170" i="9"/>
  <c r="BK164" i="9"/>
  <c r="J161" i="9"/>
  <c r="J152" i="9"/>
  <c r="J147" i="9"/>
  <c r="BK137" i="9"/>
  <c r="BK128" i="9"/>
  <c r="BK127" i="9"/>
  <c r="BK124" i="9"/>
  <c r="J99" i="9"/>
  <c r="BK98" i="9"/>
  <c r="BK227" i="8"/>
  <c r="J227" i="8"/>
  <c r="J222" i="8"/>
  <c r="BK213" i="8"/>
  <c r="BK212" i="8"/>
  <c r="J209" i="8"/>
  <c r="J206" i="8"/>
  <c r="J204" i="8"/>
  <c r="BK203" i="8"/>
  <c r="BK202" i="8"/>
  <c r="BK200" i="8"/>
  <c r="BK198" i="8"/>
  <c r="J196" i="8"/>
  <c r="BK195" i="8"/>
  <c r="BK191" i="8"/>
  <c r="J190" i="8"/>
  <c r="J186" i="8"/>
  <c r="J182" i="8"/>
  <c r="BK181" i="8"/>
  <c r="BK179" i="8"/>
  <c r="BK177" i="8"/>
  <c r="BK175" i="8"/>
  <c r="J173" i="8"/>
  <c r="J172" i="8"/>
  <c r="J171" i="8"/>
  <c r="BK167" i="8"/>
  <c r="J165" i="8"/>
  <c r="J164" i="8"/>
  <c r="J160" i="8"/>
  <c r="BK159" i="8"/>
  <c r="J157" i="8"/>
  <c r="BK156" i="8"/>
  <c r="J148" i="8"/>
  <c r="J129" i="8"/>
  <c r="J125" i="8"/>
  <c r="J121" i="8"/>
  <c r="BK115" i="8"/>
  <c r="BK112" i="8"/>
  <c r="BK109" i="8"/>
  <c r="BK106" i="8"/>
  <c r="J104" i="8"/>
  <c r="BK96" i="8"/>
  <c r="BK95" i="8"/>
  <c r="BK93" i="8"/>
  <c r="J147" i="7"/>
  <c r="BK111" i="7"/>
  <c r="J109" i="7"/>
  <c r="J103" i="7"/>
  <c r="J176" i="6"/>
  <c r="J171" i="6"/>
  <c r="J164" i="6"/>
  <c r="BK163" i="6"/>
  <c r="J159" i="6"/>
  <c r="J156" i="6"/>
  <c r="BK152" i="6"/>
  <c r="J139" i="6"/>
  <c r="J133" i="6"/>
  <c r="BK126" i="6"/>
  <c r="J125" i="6"/>
  <c r="J122" i="6"/>
  <c r="J118" i="6"/>
  <c r="BK96" i="6"/>
  <c r="BK194" i="5"/>
  <c r="J194" i="5"/>
  <c r="BK192" i="5"/>
  <c r="BK191" i="5"/>
  <c r="J188" i="5"/>
  <c r="BK187" i="5"/>
  <c r="J180" i="5"/>
  <c r="J160" i="5"/>
  <c r="BK155" i="5"/>
  <c r="J151" i="5"/>
  <c r="J148" i="5"/>
  <c r="BK136" i="5"/>
  <c r="BK133" i="5"/>
  <c r="J132" i="5"/>
  <c r="BK123" i="5"/>
  <c r="J108" i="5"/>
  <c r="BK104" i="5"/>
  <c r="BK101" i="5"/>
  <c r="BK94" i="5"/>
  <c r="J146" i="4"/>
  <c r="J124" i="4"/>
  <c r="J121" i="4"/>
  <c r="BK113" i="4"/>
  <c r="BK121" i="3"/>
  <c r="BK113" i="3"/>
  <c r="BK109" i="3"/>
  <c r="J104" i="3"/>
  <c r="BK581" i="2"/>
  <c r="J580" i="2"/>
  <c r="BK578" i="2"/>
  <c r="J574" i="2"/>
  <c r="J571" i="2"/>
  <c r="J568" i="2"/>
  <c r="BK564" i="2"/>
  <c r="J562" i="2"/>
  <c r="J559" i="2"/>
  <c r="J554" i="2"/>
  <c r="BK552" i="2"/>
  <c r="BK551" i="2"/>
  <c r="BK550" i="2"/>
  <c r="BK536" i="2"/>
  <c r="J534" i="2"/>
  <c r="J525" i="2"/>
  <c r="BK524" i="2"/>
  <c r="J518" i="2"/>
  <c r="BK511" i="2"/>
  <c r="BK503" i="2"/>
  <c r="J500" i="2"/>
  <c r="BK496" i="2"/>
  <c r="J495" i="2"/>
  <c r="J479" i="2"/>
  <c r="BK477" i="2"/>
  <c r="J467" i="2"/>
  <c r="BK464" i="2"/>
  <c r="J461" i="2"/>
  <c r="BK458" i="2"/>
  <c r="BK456" i="2"/>
  <c r="J456" i="2"/>
  <c r="BK451" i="2"/>
  <c r="J451" i="2"/>
  <c r="BK444" i="2"/>
  <c r="J437" i="2"/>
  <c r="J425" i="2"/>
  <c r="BK423" i="2"/>
  <c r="J417" i="2"/>
  <c r="BK413" i="2"/>
  <c r="BK409" i="2"/>
  <c r="BK403" i="2"/>
  <c r="BK395" i="2"/>
  <c r="BK387" i="2"/>
  <c r="J384" i="2"/>
  <c r="J377" i="2"/>
  <c r="BK373" i="2"/>
  <c r="BK364" i="2"/>
  <c r="BK355" i="2"/>
  <c r="J346" i="2"/>
  <c r="BK344" i="2"/>
  <c r="J338" i="2"/>
  <c r="J331" i="2"/>
  <c r="J322" i="2"/>
  <c r="BK297" i="2"/>
  <c r="BK276" i="2"/>
  <c r="J269" i="2"/>
  <c r="BK262" i="2"/>
  <c r="J261" i="2"/>
  <c r="BK259" i="2"/>
  <c r="J257" i="2"/>
  <c r="J255" i="2"/>
  <c r="J254" i="2"/>
  <c r="J247" i="2"/>
  <c r="BK244" i="2"/>
  <c r="BK242" i="2"/>
  <c r="BK241" i="2"/>
  <c r="BK239" i="2"/>
  <c r="BK237" i="2"/>
  <c r="J236" i="2"/>
  <c r="BK235" i="2"/>
  <c r="J232" i="2"/>
  <c r="J229" i="2"/>
  <c r="BK221" i="2"/>
  <c r="J218" i="2"/>
  <c r="BK211" i="2"/>
  <c r="J209" i="2"/>
  <c r="BK208" i="2"/>
  <c r="BK207" i="2"/>
  <c r="BK204" i="2"/>
  <c r="J202" i="2"/>
  <c r="BK201" i="2"/>
  <c r="BK194" i="2"/>
  <c r="J193" i="2"/>
  <c r="J187" i="2"/>
  <c r="J184" i="2"/>
  <c r="BK173" i="2"/>
  <c r="J170" i="2"/>
  <c r="J166" i="2"/>
  <c r="J163" i="2"/>
  <c r="J158" i="2"/>
  <c r="BK153" i="2"/>
  <c r="J151" i="2"/>
  <c r="J149" i="2"/>
  <c r="J147" i="2"/>
  <c r="BK146" i="2"/>
  <c r="J144" i="2"/>
  <c r="BK142" i="2"/>
  <c r="BK139" i="2"/>
  <c r="J136" i="2"/>
  <c r="J133" i="2"/>
  <c r="BK127" i="2"/>
  <c r="J121" i="2"/>
  <c r="J112" i="2"/>
  <c r="BK109" i="2"/>
  <c r="BK105" i="2"/>
  <c r="AS55" i="1"/>
  <c r="J111" i="15"/>
  <c r="BK110" i="15"/>
  <c r="BK108" i="15"/>
  <c r="J107" i="15"/>
  <c r="BK105" i="15"/>
  <c r="J104" i="15"/>
  <c r="BK101" i="15"/>
  <c r="J99" i="15"/>
  <c r="J97" i="15"/>
  <c r="J87" i="15"/>
  <c r="BK154" i="14"/>
  <c r="J149" i="14"/>
  <c r="J142" i="14"/>
  <c r="BK138" i="14"/>
  <c r="J137" i="14"/>
  <c r="BK129" i="14"/>
  <c r="BK128" i="14"/>
  <c r="J122" i="14"/>
  <c r="BK120" i="14"/>
  <c r="BK118" i="14"/>
  <c r="BK117" i="14"/>
  <c r="BK116" i="14"/>
  <c r="BK115" i="14"/>
  <c r="BK114" i="14"/>
  <c r="J107" i="14"/>
  <c r="J106" i="14"/>
  <c r="J104" i="14"/>
  <c r="BK101" i="14"/>
  <c r="BK94" i="14"/>
  <c r="BK91" i="14"/>
  <c r="J91" i="13"/>
  <c r="BK90" i="13"/>
  <c r="J88" i="13"/>
  <c r="BK85" i="13"/>
  <c r="BK102" i="12"/>
  <c r="BK101" i="12"/>
  <c r="J97" i="12"/>
  <c r="J96" i="12"/>
  <c r="BK95" i="12"/>
  <c r="J92" i="12"/>
  <c r="BK90" i="12"/>
  <c r="BK89" i="12"/>
  <c r="BK86" i="12"/>
  <c r="J84" i="12"/>
  <c r="BK154" i="10"/>
  <c r="J153" i="10"/>
  <c r="BK152" i="10"/>
  <c r="BK148" i="10"/>
  <c r="J145" i="10"/>
  <c r="J143" i="10"/>
  <c r="BK142" i="10"/>
  <c r="J141" i="10"/>
  <c r="J139" i="10"/>
  <c r="J137" i="10"/>
  <c r="J136" i="10"/>
  <c r="J134" i="10"/>
  <c r="J131" i="10"/>
  <c r="BK130" i="10"/>
  <c r="BK127" i="10"/>
  <c r="J126" i="10"/>
  <c r="J124" i="10"/>
  <c r="J122" i="10"/>
  <c r="BK121" i="10"/>
  <c r="BK119" i="10"/>
  <c r="BK118" i="10"/>
  <c r="J117" i="10"/>
  <c r="BK115" i="10"/>
  <c r="BK114" i="10"/>
  <c r="J113" i="10"/>
  <c r="J111" i="10"/>
  <c r="BK109" i="10"/>
  <c r="BK108" i="10"/>
  <c r="BK107" i="10"/>
  <c r="J106" i="10"/>
  <c r="BK98" i="10"/>
  <c r="BK97" i="10"/>
  <c r="BK96" i="10"/>
  <c r="J95" i="10"/>
  <c r="BK93" i="10"/>
  <c r="J92" i="10"/>
  <c r="J86" i="10"/>
  <c r="BK85" i="10"/>
  <c r="J189" i="9"/>
  <c r="BK186" i="9"/>
  <c r="BK180" i="9"/>
  <c r="J178" i="9"/>
  <c r="BK176" i="9"/>
  <c r="BK168" i="9"/>
  <c r="J167" i="9"/>
  <c r="J166" i="9"/>
  <c r="J165" i="9"/>
  <c r="J162" i="9"/>
  <c r="J157" i="9"/>
  <c r="BK147" i="9"/>
  <c r="BK140" i="9"/>
  <c r="J131" i="9"/>
  <c r="J124" i="9"/>
  <c r="BK123" i="9"/>
  <c r="BK114" i="9"/>
  <c r="BK111" i="9"/>
  <c r="BK108" i="9"/>
  <c r="J105" i="9"/>
  <c r="J95" i="9"/>
  <c r="BK91" i="9"/>
  <c r="BK219" i="8"/>
  <c r="J217" i="8"/>
  <c r="BK214" i="8"/>
  <c r="J213" i="8"/>
  <c r="J212" i="8"/>
  <c r="J202" i="8"/>
  <c r="J201" i="8"/>
  <c r="J193" i="8"/>
  <c r="J192" i="8"/>
  <c r="J189" i="8"/>
  <c r="BK187" i="8"/>
  <c r="BK185" i="8"/>
  <c r="J184" i="8"/>
  <c r="BK183" i="8"/>
  <c r="J181" i="8"/>
  <c r="J180" i="8"/>
  <c r="J177" i="8"/>
  <c r="J176" i="8"/>
  <c r="BK173" i="8"/>
  <c r="J170" i="8"/>
  <c r="J167" i="8"/>
  <c r="BK164" i="8"/>
  <c r="BK157" i="8"/>
  <c r="J138" i="8"/>
  <c r="J130" i="8"/>
  <c r="BK128" i="8"/>
  <c r="BK125" i="8"/>
  <c r="J115" i="8"/>
  <c r="J112" i="8"/>
  <c r="BK104" i="8"/>
  <c r="J100" i="8"/>
  <c r="BK98" i="8"/>
  <c r="J93" i="8"/>
  <c r="J143" i="7"/>
  <c r="J137" i="7"/>
  <c r="J131" i="7"/>
  <c r="BK113" i="7"/>
  <c r="BK108" i="7"/>
  <c r="J107" i="7"/>
  <c r="BK104" i="7"/>
  <c r="J93" i="7"/>
  <c r="BK168" i="6"/>
  <c r="J165" i="6"/>
  <c r="J160" i="6"/>
  <c r="BK154" i="6"/>
  <c r="BK142" i="6"/>
  <c r="BK139" i="6"/>
  <c r="BK133" i="6"/>
  <c r="J127" i="6"/>
  <c r="J121" i="6"/>
  <c r="J191" i="5"/>
  <c r="BK173" i="5"/>
  <c r="J166" i="5"/>
  <c r="J157" i="5"/>
  <c r="BK153" i="5"/>
  <c r="BK151" i="5"/>
  <c r="BK148" i="5"/>
  <c r="J145" i="5"/>
  <c r="J139" i="5"/>
  <c r="BK134" i="5"/>
  <c r="BK130" i="5"/>
  <c r="BK124" i="5"/>
  <c r="J116" i="5"/>
  <c r="J113" i="5"/>
  <c r="J110" i="5"/>
  <c r="J109" i="5"/>
  <c r="BK108" i="5"/>
  <c r="BK105" i="5"/>
  <c r="J104" i="5"/>
  <c r="J101" i="5"/>
  <c r="BK169" i="4"/>
  <c r="BK122" i="4"/>
  <c r="BK121" i="4"/>
  <c r="BK120" i="4"/>
  <c r="J117" i="4"/>
  <c r="J116" i="4"/>
  <c r="J92" i="4"/>
  <c r="BK131" i="3"/>
  <c r="J125" i="3"/>
  <c r="J117" i="3"/>
  <c r="J113" i="3"/>
  <c r="BK583" i="2"/>
  <c r="J581" i="2"/>
  <c r="BK571" i="2"/>
  <c r="J566" i="2"/>
  <c r="J564" i="2"/>
  <c r="J558" i="2"/>
  <c r="J557" i="2"/>
  <c r="J532" i="2"/>
  <c r="BK526" i="2"/>
  <c r="BK513" i="2"/>
  <c r="J512" i="2"/>
  <c r="J511" i="2"/>
  <c r="BK505" i="2"/>
  <c r="BK501" i="2"/>
  <c r="BK500" i="2"/>
  <c r="J497" i="2"/>
  <c r="J488" i="2"/>
  <c r="BK485" i="2"/>
  <c r="BK481" i="2"/>
  <c r="BK479" i="2"/>
  <c r="BK475" i="2"/>
  <c r="BK473" i="2"/>
  <c r="J469" i="2"/>
  <c r="BK467" i="2"/>
  <c r="BK460" i="2"/>
  <c r="J458" i="2"/>
  <c r="J110" i="15"/>
  <c r="J109" i="15"/>
  <c r="BK104" i="15"/>
  <c r="BK98" i="15"/>
  <c r="J94" i="15"/>
  <c r="BK93" i="15"/>
  <c r="J150" i="14"/>
  <c r="BK149" i="14"/>
  <c r="J143" i="14"/>
  <c r="BK142" i="14"/>
  <c r="J138" i="14"/>
  <c r="BK136" i="14"/>
  <c r="J135" i="14"/>
  <c r="BK126" i="14"/>
  <c r="J124" i="14"/>
  <c r="BK122" i="14"/>
  <c r="J108" i="14"/>
  <c r="BK104" i="14"/>
  <c r="BK98" i="14"/>
  <c r="J85" i="14"/>
  <c r="BK91" i="13"/>
  <c r="BK89" i="13"/>
  <c r="J87" i="13"/>
  <c r="BK83" i="13"/>
  <c r="J103" i="12"/>
  <c r="J100" i="12"/>
  <c r="BK96" i="12"/>
  <c r="BK94" i="12"/>
  <c r="BK92" i="12"/>
  <c r="J89" i="12"/>
  <c r="BK88" i="12"/>
  <c r="J87" i="12"/>
  <c r="J86" i="12"/>
  <c r="BK84" i="12"/>
  <c r="J154" i="10"/>
  <c r="BK153" i="10"/>
  <c r="J152" i="10"/>
  <c r="BK151" i="10"/>
  <c r="BK150" i="10"/>
  <c r="J147" i="10"/>
  <c r="BK143" i="10"/>
  <c r="BK141" i="10"/>
  <c r="J138" i="10"/>
  <c r="J135" i="10"/>
  <c r="BK134" i="10"/>
  <c r="BK124" i="10"/>
  <c r="J123" i="10"/>
  <c r="BK120" i="10"/>
  <c r="BK116" i="10"/>
  <c r="J115" i="10"/>
  <c r="BK113" i="10"/>
  <c r="J108" i="10"/>
  <c r="J107" i="10"/>
  <c r="BK105" i="10"/>
  <c r="J104" i="10"/>
  <c r="BK103" i="10"/>
  <c r="J102" i="10"/>
  <c r="BK101" i="10"/>
  <c r="BK100" i="10"/>
  <c r="BK99" i="10"/>
  <c r="J91" i="10"/>
  <c r="BK90" i="10"/>
  <c r="BK87" i="10"/>
  <c r="BK86" i="10"/>
  <c r="BK183" i="9"/>
  <c r="J177" i="9"/>
  <c r="J175" i="9"/>
  <c r="BK173" i="9"/>
  <c r="J172" i="9"/>
  <c r="J171" i="9"/>
  <c r="BK170" i="9"/>
  <c r="BK169" i="9"/>
  <c r="J168" i="9"/>
  <c r="J164" i="9"/>
  <c r="BK161" i="9"/>
  <c r="BK152" i="9"/>
  <c r="BK151" i="9"/>
  <c r="J137" i="9"/>
  <c r="BK131" i="9"/>
  <c r="J129" i="9"/>
  <c r="BK121" i="9"/>
  <c r="J120" i="9"/>
  <c r="J111" i="9"/>
  <c r="J108" i="9"/>
  <c r="BK217" i="8"/>
  <c r="BK209" i="8"/>
  <c r="BK206" i="8"/>
  <c r="BK204" i="8"/>
  <c r="J203" i="8"/>
  <c r="BK201" i="8"/>
  <c r="J200" i="8"/>
  <c r="J199" i="8"/>
  <c r="J198" i="8"/>
  <c r="J195" i="8"/>
  <c r="BK193" i="8"/>
  <c r="BK192" i="8"/>
  <c r="J191" i="8"/>
  <c r="J187" i="8"/>
  <c r="BK186" i="8"/>
  <c r="J185" i="8"/>
  <c r="BK182" i="8"/>
  <c r="J179" i="8"/>
  <c r="BK176" i="8"/>
  <c r="BK174" i="8"/>
  <c r="BK172" i="8"/>
  <c r="J169" i="8"/>
  <c r="BK168" i="8"/>
  <c r="BK165" i="8"/>
  <c r="BK162" i="8"/>
  <c r="J159" i="8"/>
  <c r="J152" i="8"/>
  <c r="J141" i="8"/>
  <c r="BK132" i="8"/>
  <c r="J124" i="8"/>
  <c r="J122" i="8"/>
  <c r="BK121" i="8"/>
  <c r="J109" i="8"/>
  <c r="J106" i="8"/>
  <c r="BK100" i="8"/>
  <c r="J98" i="8"/>
  <c r="J95" i="8"/>
  <c r="BK147" i="7"/>
  <c r="BK143" i="7"/>
  <c r="BK125" i="7"/>
  <c r="BK122" i="7"/>
  <c r="BK118" i="7"/>
  <c r="BK109" i="7"/>
  <c r="BK107" i="7"/>
  <c r="J100" i="7"/>
  <c r="BK178" i="6"/>
  <c r="J178" i="6"/>
  <c r="BK176" i="6"/>
  <c r="BK171" i="6"/>
  <c r="J168" i="6"/>
  <c r="BK166" i="6"/>
  <c r="BK165" i="6"/>
  <c r="BK164" i="6"/>
  <c r="J163" i="6"/>
  <c r="BK161" i="6"/>
  <c r="J158" i="6"/>
  <c r="J142" i="6"/>
  <c r="J140" i="6"/>
  <c r="BK136" i="6"/>
  <c r="J130" i="6"/>
  <c r="BK125" i="6"/>
  <c r="BK122" i="6"/>
  <c r="BK121" i="6"/>
  <c r="BK118" i="6"/>
  <c r="J187" i="5"/>
  <c r="J186" i="5"/>
  <c r="BK166" i="5"/>
  <c r="BK160" i="5"/>
  <c r="BK157" i="5"/>
  <c r="J155" i="5"/>
  <c r="J153" i="5"/>
  <c r="J142" i="5"/>
  <c r="BK139" i="5"/>
  <c r="J136" i="5"/>
  <c r="J134" i="5"/>
  <c r="J133" i="5"/>
  <c r="J124" i="5"/>
  <c r="BK110" i="5"/>
  <c r="J105" i="5"/>
  <c r="J169" i="4"/>
  <c r="BK146" i="4"/>
  <c r="J120" i="4"/>
  <c r="BK117" i="4"/>
  <c r="BK116" i="4"/>
  <c r="J113" i="4"/>
  <c r="BK92" i="4"/>
  <c r="BK125" i="3"/>
  <c r="BK117" i="3"/>
  <c r="BK104" i="3"/>
  <c r="J100" i="3"/>
  <c r="BK91" i="3"/>
  <c r="BK602" i="2"/>
  <c r="J602" i="2"/>
  <c r="BK597" i="2"/>
  <c r="J597" i="2"/>
  <c r="BK585" i="2"/>
  <c r="J585" i="2"/>
  <c r="BK584" i="2"/>
  <c r="J584" i="2"/>
  <c r="J583" i="2"/>
  <c r="J578" i="2"/>
  <c r="J577" i="2"/>
  <c r="BK574" i="2"/>
  <c r="BK562" i="2"/>
  <c r="BK557" i="2"/>
  <c r="BK554" i="2"/>
  <c r="J552" i="2"/>
  <c r="J551" i="2"/>
  <c r="J550" i="2"/>
  <c r="BK540" i="2"/>
  <c r="J539" i="2"/>
  <c r="J536" i="2"/>
  <c r="J533" i="2"/>
  <c r="J531" i="2"/>
  <c r="BK525" i="2"/>
  <c r="BK517" i="2"/>
  <c r="BK514" i="2"/>
  <c r="J513" i="2"/>
  <c r="BK512" i="2"/>
  <c r="J503" i="2"/>
  <c r="BK502" i="2"/>
  <c r="BK489" i="2"/>
  <c r="BK488" i="2"/>
  <c r="BK483" i="2"/>
  <c r="J481" i="2"/>
  <c r="BK471" i="2"/>
  <c r="J463" i="2"/>
  <c r="BK461" i="2"/>
  <c r="J460" i="2"/>
  <c r="J444" i="2"/>
  <c r="BK437" i="2"/>
  <c r="BK425" i="2"/>
  <c r="J423" i="2"/>
  <c r="BK417" i="2"/>
  <c r="J413" i="2"/>
  <c r="J409" i="2"/>
  <c r="J403" i="2"/>
  <c r="J395" i="2"/>
  <c r="J387" i="2"/>
  <c r="BK384" i="2"/>
  <c r="BK377" i="2"/>
  <c r="J373" i="2"/>
  <c r="J364" i="2"/>
  <c r="J355" i="2"/>
  <c r="BK346" i="2"/>
  <c r="J344" i="2"/>
  <c r="BK341" i="2"/>
  <c r="J341" i="2"/>
  <c r="BK338" i="2"/>
  <c r="BK331" i="2"/>
  <c r="BK322" i="2"/>
  <c r="J297" i="2"/>
  <c r="J276" i="2"/>
  <c r="BK269" i="2"/>
  <c r="J262" i="2"/>
  <c r="BK261" i="2"/>
  <c r="J259" i="2"/>
  <c r="BK257" i="2"/>
  <c r="BK255" i="2"/>
  <c r="BK254" i="2"/>
  <c r="BK247" i="2"/>
  <c r="J244" i="2"/>
  <c r="J242" i="2"/>
  <c r="J241" i="2"/>
  <c r="J239" i="2"/>
  <c r="J237" i="2"/>
  <c r="BK236" i="2"/>
  <c r="J235" i="2"/>
  <c r="BK232" i="2"/>
  <c r="BK229" i="2"/>
  <c r="J221" i="2"/>
  <c r="BK218" i="2"/>
  <c r="J211" i="2"/>
  <c r="BK209" i="2"/>
  <c r="J208" i="2"/>
  <c r="J207" i="2"/>
  <c r="J204" i="2"/>
  <c r="BK202" i="2"/>
  <c r="J201" i="2"/>
  <c r="J194" i="2"/>
  <c r="BK193" i="2"/>
  <c r="BK187" i="2"/>
  <c r="BK184" i="2"/>
  <c r="J173" i="2"/>
  <c r="BK170" i="2"/>
  <c r="BK166" i="2"/>
  <c r="BK163" i="2"/>
  <c r="BK158" i="2"/>
  <c r="J153" i="2"/>
  <c r="BK151" i="2"/>
  <c r="BK149" i="2"/>
  <c r="BK147" i="2"/>
  <c r="J146" i="2"/>
  <c r="BK144" i="2"/>
  <c r="J142" i="2"/>
  <c r="J139" i="2"/>
  <c r="BK136" i="2"/>
  <c r="BK133" i="2"/>
  <c r="J127" i="2"/>
  <c r="BK121" i="2"/>
  <c r="BK112" i="2"/>
  <c r="J109" i="2"/>
  <c r="J105" i="2"/>
  <c r="J103" i="15"/>
  <c r="J101" i="15"/>
  <c r="J95" i="15"/>
  <c r="BK94" i="15"/>
  <c r="J93" i="15"/>
  <c r="BK92" i="15"/>
  <c r="BK87" i="15"/>
  <c r="J154" i="14"/>
  <c r="BK143" i="14"/>
  <c r="J140" i="14"/>
  <c r="BK137" i="14"/>
  <c r="J136" i="14"/>
  <c r="J129" i="14"/>
  <c r="J128" i="14"/>
  <c r="BK124" i="14"/>
  <c r="J118" i="14"/>
  <c r="J117" i="14"/>
  <c r="J115" i="14"/>
  <c r="BK108" i="14"/>
  <c r="BK106" i="14"/>
  <c r="J101" i="14"/>
  <c r="BK97" i="14"/>
  <c r="J89" i="13"/>
  <c r="BK88" i="13"/>
  <c r="J84" i="13"/>
  <c r="J83" i="13"/>
  <c r="BK103" i="12"/>
  <c r="J102" i="12"/>
  <c r="BK100" i="12"/>
  <c r="BK98" i="12"/>
  <c r="BK97" i="12"/>
  <c r="J94" i="12"/>
  <c r="J91" i="12"/>
  <c r="J90" i="12"/>
  <c r="BK87" i="12"/>
  <c r="J85" i="12"/>
  <c r="J148" i="10"/>
  <c r="BK144" i="10"/>
  <c r="J142" i="10"/>
  <c r="BK140" i="10"/>
  <c r="BK139" i="10"/>
  <c r="BK138" i="10"/>
  <c r="J133" i="10"/>
  <c r="J129" i="10"/>
  <c r="BK128" i="10"/>
  <c r="J127" i="10"/>
  <c r="J125" i="10"/>
  <c r="BK123" i="10"/>
  <c r="BK122" i="10"/>
  <c r="J119" i="10"/>
  <c r="J116" i="10"/>
  <c r="J114" i="10"/>
  <c r="J112" i="10"/>
  <c r="J105" i="10"/>
  <c r="BK104" i="10"/>
  <c r="J103" i="10"/>
  <c r="J100" i="10"/>
  <c r="J97" i="10"/>
  <c r="J96" i="10"/>
  <c r="BK94" i="10"/>
  <c r="J93" i="10"/>
  <c r="BK92" i="10"/>
  <c r="BK91" i="10"/>
  <c r="J90" i="10"/>
  <c r="J89" i="10"/>
  <c r="J88" i="10"/>
  <c r="J176" i="9"/>
  <c r="BK174" i="9"/>
  <c r="J169" i="9"/>
  <c r="BK167" i="9"/>
  <c r="BK166" i="9"/>
  <c r="BK165" i="9"/>
  <c r="BK162" i="9"/>
  <c r="BK157" i="9"/>
  <c r="J151" i="9"/>
  <c r="J140" i="9"/>
  <c r="BK129" i="9"/>
  <c r="J128" i="9"/>
  <c r="J127" i="9"/>
  <c r="J123" i="9"/>
  <c r="J121" i="9"/>
  <c r="BK120" i="9"/>
  <c r="J114" i="9"/>
  <c r="BK105" i="9"/>
  <c r="BK99" i="9"/>
  <c r="J98" i="9"/>
  <c r="BK95" i="9"/>
  <c r="J91" i="9"/>
  <c r="BK222" i="8"/>
  <c r="J219" i="8"/>
  <c r="J214" i="8"/>
  <c r="BK199" i="8"/>
  <c r="BK196" i="8"/>
  <c r="BK190" i="8"/>
  <c r="BK189" i="8"/>
  <c r="BK184" i="8"/>
  <c r="J183" i="8"/>
  <c r="BK180" i="8"/>
  <c r="J175" i="8"/>
  <c r="J174" i="8"/>
  <c r="BK171" i="8"/>
  <c r="BK170" i="8"/>
  <c r="BK169" i="8"/>
  <c r="J168" i="8"/>
  <c r="J162" i="8"/>
  <c r="BK160" i="8"/>
  <c r="J156" i="8"/>
  <c r="BK152" i="8"/>
  <c r="BK148" i="8"/>
  <c r="BK141" i="8"/>
  <c r="BK138" i="8"/>
  <c r="J132" i="8"/>
  <c r="BK130" i="8"/>
  <c r="BK129" i="8"/>
  <c r="J128" i="8"/>
  <c r="BK124" i="8"/>
  <c r="BK122" i="8"/>
  <c r="J96" i="8"/>
  <c r="BK137" i="7"/>
  <c r="BK131" i="7"/>
  <c r="J125" i="7"/>
  <c r="J122" i="7"/>
  <c r="J118" i="7"/>
  <c r="J113" i="7"/>
  <c r="J111" i="7"/>
  <c r="J108" i="7"/>
  <c r="J104" i="7"/>
  <c r="BK103" i="7"/>
  <c r="BK100" i="7"/>
  <c r="BK93" i="7"/>
  <c r="J166" i="6"/>
  <c r="J161" i="6"/>
  <c r="BK160" i="6"/>
  <c r="BK159" i="6"/>
  <c r="BK158" i="6"/>
  <c r="BK156" i="6"/>
  <c r="J154" i="6"/>
  <c r="J152" i="6"/>
  <c r="BK140" i="6"/>
  <c r="J136" i="6"/>
  <c r="BK130" i="6"/>
  <c r="BK127" i="6"/>
  <c r="J126" i="6"/>
  <c r="J96" i="6"/>
  <c r="J192" i="5"/>
  <c r="BK188" i="5"/>
  <c r="BK186" i="5"/>
  <c r="BK180" i="5"/>
  <c r="J173" i="5"/>
  <c r="BK145" i="5"/>
  <c r="BK142" i="5"/>
  <c r="BK132" i="5"/>
  <c r="J130" i="5"/>
  <c r="J123" i="5"/>
  <c r="BK116" i="5"/>
  <c r="BK113" i="5"/>
  <c r="BK109" i="5"/>
  <c r="J94" i="5"/>
  <c r="BK124" i="4"/>
  <c r="J122" i="4"/>
  <c r="J131" i="3"/>
  <c r="J121" i="3"/>
  <c r="J109" i="3"/>
  <c r="BK100" i="3"/>
  <c r="J91" i="3"/>
  <c r="BK580" i="2"/>
  <c r="BK577" i="2"/>
  <c r="BK568" i="2"/>
  <c r="BK566" i="2"/>
  <c r="BK559" i="2"/>
  <c r="BK558" i="2"/>
  <c r="J540" i="2"/>
  <c r="BK539" i="2"/>
  <c r="BK534" i="2"/>
  <c r="BK533" i="2"/>
  <c r="BK532" i="2"/>
  <c r="BK531" i="2"/>
  <c r="J526" i="2"/>
  <c r="J524" i="2"/>
  <c r="BK518" i="2"/>
  <c r="J517" i="2"/>
  <c r="J514" i="2"/>
  <c r="J505" i="2"/>
  <c r="J502" i="2"/>
  <c r="J501" i="2"/>
  <c r="BK497" i="2"/>
  <c r="J496" i="2"/>
  <c r="BK495" i="2"/>
  <c r="J489" i="2"/>
  <c r="J485" i="2"/>
  <c r="J483" i="2"/>
  <c r="J477" i="2"/>
  <c r="J475" i="2"/>
  <c r="J473" i="2"/>
  <c r="J471" i="2"/>
  <c r="BK469" i="2"/>
  <c r="J464" i="2"/>
  <c r="BK463" i="2"/>
  <c r="T104" i="2" l="1"/>
  <c r="P243" i="2"/>
  <c r="P253" i="2"/>
  <c r="R256" i="2"/>
  <c r="R275" i="2"/>
  <c r="BK455" i="2"/>
  <c r="J455" i="2" s="1"/>
  <c r="J70" i="2" s="1"/>
  <c r="P504" i="2"/>
  <c r="P556" i="2"/>
  <c r="T576" i="2"/>
  <c r="T572" i="2"/>
  <c r="T90" i="3"/>
  <c r="T89" i="3"/>
  <c r="T88" i="3" s="1"/>
  <c r="T91" i="4"/>
  <c r="P145" i="4"/>
  <c r="R93" i="5"/>
  <c r="BK115" i="5"/>
  <c r="J115" i="5"/>
  <c r="J67" i="5"/>
  <c r="BK185" i="5"/>
  <c r="J185" i="5" s="1"/>
  <c r="J68" i="5" s="1"/>
  <c r="P95" i="6"/>
  <c r="T132" i="6"/>
  <c r="P138" i="6"/>
  <c r="BK170" i="6"/>
  <c r="BK169" i="6"/>
  <c r="J169" i="6"/>
  <c r="J70" i="6" s="1"/>
  <c r="T92" i="7"/>
  <c r="T91" i="7"/>
  <c r="T121" i="7"/>
  <c r="T116" i="7" s="1"/>
  <c r="R92" i="8"/>
  <c r="P155" i="8"/>
  <c r="P211" i="8"/>
  <c r="P91" i="8" s="1"/>
  <c r="P90" i="8" s="1"/>
  <c r="AU62" i="1" s="1"/>
  <c r="BK90" i="9"/>
  <c r="BK150" i="9"/>
  <c r="J150" i="9"/>
  <c r="J62" i="9"/>
  <c r="T150" i="9"/>
  <c r="P160" i="9"/>
  <c r="P179" i="9"/>
  <c r="BE143" i="10"/>
  <c r="T84" i="11"/>
  <c r="BK107" i="11"/>
  <c r="J107" i="11"/>
  <c r="J62" i="11"/>
  <c r="BK122" i="11"/>
  <c r="J122" i="11"/>
  <c r="J63" i="11"/>
  <c r="R122" i="11"/>
  <c r="P83" i="12"/>
  <c r="T93" i="12"/>
  <c r="P99" i="12"/>
  <c r="P82" i="13"/>
  <c r="R86" i="13"/>
  <c r="P84" i="14"/>
  <c r="P83" i="14"/>
  <c r="P82" i="14"/>
  <c r="AU68" i="1" s="1"/>
  <c r="BK104" i="2"/>
  <c r="BK243" i="2"/>
  <c r="J243" i="2"/>
  <c r="J66" i="2" s="1"/>
  <c r="T243" i="2"/>
  <c r="T253" i="2"/>
  <c r="T256" i="2"/>
  <c r="BK275" i="2"/>
  <c r="J275" i="2"/>
  <c r="J69" i="2"/>
  <c r="T455" i="2"/>
  <c r="BK504" i="2"/>
  <c r="J504" i="2"/>
  <c r="J71" i="2"/>
  <c r="BK556" i="2"/>
  <c r="J556" i="2" s="1"/>
  <c r="J72" i="2" s="1"/>
  <c r="BK576" i="2"/>
  <c r="J576" i="2"/>
  <c r="J76" i="2" s="1"/>
  <c r="BK90" i="3"/>
  <c r="J90" i="3"/>
  <c r="J65" i="3"/>
  <c r="R91" i="4"/>
  <c r="R145" i="4"/>
  <c r="R90" i="4" s="1"/>
  <c r="R89" i="4" s="1"/>
  <c r="BK93" i="5"/>
  <c r="R115" i="5"/>
  <c r="T185" i="5"/>
  <c r="R95" i="6"/>
  <c r="BK132" i="6"/>
  <c r="J132" i="6"/>
  <c r="J67" i="6"/>
  <c r="BK138" i="6"/>
  <c r="J138" i="6" s="1"/>
  <c r="J68" i="6" s="1"/>
  <c r="T170" i="6"/>
  <c r="T169" i="6"/>
  <c r="P92" i="7"/>
  <c r="P91" i="7"/>
  <c r="R121" i="7"/>
  <c r="R116" i="7"/>
  <c r="P92" i="8"/>
  <c r="R155" i="8"/>
  <c r="T211" i="8"/>
  <c r="R90" i="9"/>
  <c r="BK160" i="9"/>
  <c r="J160" i="9" s="1"/>
  <c r="J64" i="9" s="1"/>
  <c r="BK179" i="9"/>
  <c r="J179" i="9"/>
  <c r="J65" i="9" s="1"/>
  <c r="R84" i="11"/>
  <c r="P97" i="11"/>
  <c r="T107" i="11"/>
  <c r="BK83" i="12"/>
  <c r="R93" i="12"/>
  <c r="T99" i="12"/>
  <c r="BK82" i="13"/>
  <c r="J82" i="13" s="1"/>
  <c r="J60" i="13" s="1"/>
  <c r="BK86" i="13"/>
  <c r="J86" i="13"/>
  <c r="J61" i="13" s="1"/>
  <c r="BK84" i="14"/>
  <c r="J84" i="14"/>
  <c r="J61" i="14"/>
  <c r="R104" i="2"/>
  <c r="R243" i="2"/>
  <c r="R253" i="2"/>
  <c r="P256" i="2"/>
  <c r="T275" i="2"/>
  <c r="P455" i="2"/>
  <c r="T504" i="2"/>
  <c r="R556" i="2"/>
  <c r="R576" i="2"/>
  <c r="R572" i="2" s="1"/>
  <c r="R90" i="3"/>
  <c r="R89" i="3"/>
  <c r="R88" i="3" s="1"/>
  <c r="P91" i="4"/>
  <c r="P90" i="4"/>
  <c r="P89" i="4"/>
  <c r="AU58" i="1" s="1"/>
  <c r="P93" i="5"/>
  <c r="T115" i="5"/>
  <c r="R185" i="5"/>
  <c r="BK95" i="6"/>
  <c r="J95" i="6" s="1"/>
  <c r="J65" i="6" s="1"/>
  <c r="R132" i="6"/>
  <c r="R138" i="6"/>
  <c r="P170" i="6"/>
  <c r="P169" i="6"/>
  <c r="R92" i="7"/>
  <c r="R91" i="7" s="1"/>
  <c r="BK121" i="7"/>
  <c r="J121" i="7"/>
  <c r="J68" i="7"/>
  <c r="T92" i="8"/>
  <c r="BK155" i="8"/>
  <c r="J155" i="8"/>
  <c r="J63" i="8"/>
  <c r="R211" i="8"/>
  <c r="P90" i="9"/>
  <c r="P150" i="9"/>
  <c r="P89" i="9" s="1"/>
  <c r="P88" i="9" s="1"/>
  <c r="AU63" i="1" s="1"/>
  <c r="T160" i="9"/>
  <c r="T179" i="9"/>
  <c r="BK84" i="10"/>
  <c r="R84" i="10"/>
  <c r="BK110" i="10"/>
  <c r="J110" i="10"/>
  <c r="J61" i="10" s="1"/>
  <c r="R110" i="10"/>
  <c r="P132" i="10"/>
  <c r="P84" i="11"/>
  <c r="T97" i="11"/>
  <c r="R107" i="11"/>
  <c r="P122" i="11"/>
  <c r="R83" i="12"/>
  <c r="BK93" i="12"/>
  <c r="J93" i="12"/>
  <c r="J61" i="12"/>
  <c r="P93" i="12"/>
  <c r="BK99" i="12"/>
  <c r="J99" i="12"/>
  <c r="J62" i="12"/>
  <c r="T82" i="13"/>
  <c r="P86" i="13"/>
  <c r="R84" i="14"/>
  <c r="R83" i="14" s="1"/>
  <c r="R82" i="14" s="1"/>
  <c r="P104" i="2"/>
  <c r="BK253" i="2"/>
  <c r="J253" i="2" s="1"/>
  <c r="J67" i="2" s="1"/>
  <c r="BK256" i="2"/>
  <c r="J256" i="2" s="1"/>
  <c r="J68" i="2" s="1"/>
  <c r="P275" i="2"/>
  <c r="R455" i="2"/>
  <c r="R504" i="2"/>
  <c r="T556" i="2"/>
  <c r="P576" i="2"/>
  <c r="P572" i="2" s="1"/>
  <c r="P90" i="3"/>
  <c r="P89" i="3" s="1"/>
  <c r="P88" i="3" s="1"/>
  <c r="AU57" i="1" s="1"/>
  <c r="BK91" i="4"/>
  <c r="J91" i="4" s="1"/>
  <c r="J65" i="4" s="1"/>
  <c r="T145" i="4"/>
  <c r="T93" i="5"/>
  <c r="T92" i="5" s="1"/>
  <c r="T91" i="5" s="1"/>
  <c r="P115" i="5"/>
  <c r="P185" i="5"/>
  <c r="T95" i="6"/>
  <c r="P132" i="6"/>
  <c r="T138" i="6"/>
  <c r="R170" i="6"/>
  <c r="R169" i="6" s="1"/>
  <c r="BK92" i="7"/>
  <c r="J92" i="7" s="1"/>
  <c r="J65" i="7" s="1"/>
  <c r="P121" i="7"/>
  <c r="P116" i="7"/>
  <c r="BK92" i="8"/>
  <c r="J92" i="8" s="1"/>
  <c r="J61" i="8" s="1"/>
  <c r="T155" i="8"/>
  <c r="BK211" i="8"/>
  <c r="J211" i="8" s="1"/>
  <c r="J65" i="8" s="1"/>
  <c r="T90" i="9"/>
  <c r="T89" i="9" s="1"/>
  <c r="T88" i="9" s="1"/>
  <c r="R150" i="9"/>
  <c r="R160" i="9"/>
  <c r="R179" i="9"/>
  <c r="P84" i="10"/>
  <c r="T84" i="10"/>
  <c r="P110" i="10"/>
  <c r="T110" i="10"/>
  <c r="BK132" i="10"/>
  <c r="J132" i="10" s="1"/>
  <c r="J62" i="10" s="1"/>
  <c r="R132" i="10"/>
  <c r="T132" i="10"/>
  <c r="BK149" i="10"/>
  <c r="J149" i="10"/>
  <c r="J63" i="10" s="1"/>
  <c r="P149" i="10"/>
  <c r="R149" i="10"/>
  <c r="T149" i="10"/>
  <c r="BK84" i="11"/>
  <c r="J84" i="11" s="1"/>
  <c r="J60" i="11" s="1"/>
  <c r="BK97" i="11"/>
  <c r="J97" i="11" s="1"/>
  <c r="J61" i="11" s="1"/>
  <c r="R97" i="11"/>
  <c r="P107" i="11"/>
  <c r="T122" i="11"/>
  <c r="T83" i="12"/>
  <c r="T82" i="12" s="1"/>
  <c r="R99" i="12"/>
  <c r="R82" i="13"/>
  <c r="R81" i="13" s="1"/>
  <c r="T86" i="13"/>
  <c r="T84" i="14"/>
  <c r="T83" i="14" s="1"/>
  <c r="T82" i="14" s="1"/>
  <c r="BK91" i="15"/>
  <c r="J91" i="15"/>
  <c r="J63" i="15" s="1"/>
  <c r="P91" i="15"/>
  <c r="R91" i="15"/>
  <c r="T91" i="15"/>
  <c r="BK100" i="15"/>
  <c r="J100" i="15" s="1"/>
  <c r="J64" i="15" s="1"/>
  <c r="P100" i="15"/>
  <c r="R100" i="15"/>
  <c r="T100" i="15"/>
  <c r="BE458" i="2"/>
  <c r="BE461" i="2"/>
  <c r="BE479" i="2"/>
  <c r="BE496" i="2"/>
  <c r="BE500" i="2"/>
  <c r="BE512" i="2"/>
  <c r="BE513" i="2"/>
  <c r="BE524" i="2"/>
  <c r="BE552" i="2"/>
  <c r="BE557" i="2"/>
  <c r="BE571" i="2"/>
  <c r="E76" i="3"/>
  <c r="BE104" i="3"/>
  <c r="BE109" i="3"/>
  <c r="BE121" i="3"/>
  <c r="J56" i="4"/>
  <c r="BE92" i="4"/>
  <c r="BE113" i="4"/>
  <c r="BE116" i="4"/>
  <c r="BE121" i="4"/>
  <c r="BE122" i="4"/>
  <c r="BE146" i="4"/>
  <c r="J56" i="5"/>
  <c r="F88" i="5"/>
  <c r="BE101" i="5"/>
  <c r="BE104" i="5"/>
  <c r="BE123" i="5"/>
  <c r="BE134" i="5"/>
  <c r="BE148" i="5"/>
  <c r="BE151" i="5"/>
  <c r="BE155" i="5"/>
  <c r="BE157" i="5"/>
  <c r="BE160" i="5"/>
  <c r="BE166" i="5"/>
  <c r="BE191" i="5"/>
  <c r="E81" i="6"/>
  <c r="F90" i="6"/>
  <c r="BE96" i="6"/>
  <c r="BE118" i="6"/>
  <c r="BE136" i="6"/>
  <c r="BE161" i="6"/>
  <c r="BE165" i="6"/>
  <c r="BE176" i="6"/>
  <c r="J56" i="7"/>
  <c r="F59" i="7"/>
  <c r="BE143" i="7"/>
  <c r="E48" i="8"/>
  <c r="F55" i="8"/>
  <c r="BE93" i="8"/>
  <c r="BE96" i="8"/>
  <c r="BE100" i="8"/>
  <c r="BE104" i="8"/>
  <c r="BE156" i="8"/>
  <c r="BE157" i="8"/>
  <c r="BE160" i="8"/>
  <c r="BE162" i="8"/>
  <c r="BE165" i="8"/>
  <c r="BE172" i="8"/>
  <c r="BE176" i="8"/>
  <c r="BE177" i="8"/>
  <c r="BE180" i="8"/>
  <c r="BE181" i="8"/>
  <c r="BE186" i="8"/>
  <c r="BE187" i="8"/>
  <c r="BE190" i="8"/>
  <c r="BE191" i="8"/>
  <c r="BE193" i="8"/>
  <c r="BE196" i="8"/>
  <c r="BE201" i="8"/>
  <c r="BE202" i="8"/>
  <c r="BE203" i="8"/>
  <c r="BE204" i="8"/>
  <c r="BE209" i="8"/>
  <c r="BE214" i="8"/>
  <c r="BE217" i="8"/>
  <c r="BK218" i="8"/>
  <c r="J218" i="8" s="1"/>
  <c r="J66" i="8" s="1"/>
  <c r="E48" i="9"/>
  <c r="F55" i="9"/>
  <c r="BE108" i="9"/>
  <c r="BE111" i="9"/>
  <c r="BE114" i="9"/>
  <c r="BE121" i="9"/>
  <c r="BE123" i="9"/>
  <c r="BE131" i="9"/>
  <c r="BE151" i="9"/>
  <c r="BE152" i="9"/>
  <c r="BE172" i="9"/>
  <c r="BE177" i="9"/>
  <c r="E73" i="10"/>
  <c r="BE85" i="10"/>
  <c r="BE86" i="10"/>
  <c r="BE98" i="10"/>
  <c r="BE99" i="10"/>
  <c r="BE101" i="10"/>
  <c r="BE106" i="10"/>
  <c r="BE108" i="10"/>
  <c r="BE112" i="10"/>
  <c r="BE116" i="10"/>
  <c r="BE117" i="10"/>
  <c r="BE120" i="10"/>
  <c r="BE133" i="10"/>
  <c r="BE134" i="10"/>
  <c r="BE141" i="10"/>
  <c r="BC65" i="1"/>
  <c r="BE96" i="12"/>
  <c r="BE98" i="12"/>
  <c r="BE100" i="12"/>
  <c r="BE102" i="12"/>
  <c r="E71" i="13"/>
  <c r="J75" i="13"/>
  <c r="BE85" i="13"/>
  <c r="BE89" i="13"/>
  <c r="E48" i="14"/>
  <c r="J76" i="14"/>
  <c r="F79" i="14"/>
  <c r="BE104" i="14"/>
  <c r="BE114" i="14"/>
  <c r="BE118" i="14"/>
  <c r="BE124" i="14"/>
  <c r="BE136" i="14"/>
  <c r="E48" i="15"/>
  <c r="F81" i="15"/>
  <c r="BE97" i="15"/>
  <c r="BE99" i="15"/>
  <c r="E50" i="2"/>
  <c r="J56" i="2"/>
  <c r="BE105" i="2"/>
  <c r="BE121" i="2"/>
  <c r="BE136" i="2"/>
  <c r="BE146" i="2"/>
  <c r="BE147" i="2"/>
  <c r="BE149" i="2"/>
  <c r="BE153" i="2"/>
  <c r="BE158" i="2"/>
  <c r="BE163" i="2"/>
  <c r="BE166" i="2"/>
  <c r="BE184" i="2"/>
  <c r="BE187" i="2"/>
  <c r="BE201" i="2"/>
  <c r="BE208" i="2"/>
  <c r="BE211" i="2"/>
  <c r="BE221" i="2"/>
  <c r="BE229" i="2"/>
  <c r="BE235" i="2"/>
  <c r="BE237" i="2"/>
  <c r="BE242" i="2"/>
  <c r="BE244" i="2"/>
  <c r="BE254" i="2"/>
  <c r="BE259" i="2"/>
  <c r="BE269" i="2"/>
  <c r="BE322" i="2"/>
  <c r="BE331" i="2"/>
  <c r="BE344" i="2"/>
  <c r="BE346" i="2"/>
  <c r="BE355" i="2"/>
  <c r="BE373" i="2"/>
  <c r="BE377" i="2"/>
  <c r="BE387" i="2"/>
  <c r="BE395" i="2"/>
  <c r="BE413" i="2"/>
  <c r="BE423" i="2"/>
  <c r="BE425" i="2"/>
  <c r="BE437" i="2"/>
  <c r="BE444" i="2"/>
  <c r="BE464" i="2"/>
  <c r="BE469" i="2"/>
  <c r="BE473" i="2"/>
  <c r="BE475" i="2"/>
  <c r="BE497" i="2"/>
  <c r="BE501" i="2"/>
  <c r="BE503" i="2"/>
  <c r="BE511" i="2"/>
  <c r="BE518" i="2"/>
  <c r="BE532" i="2"/>
  <c r="BE536" i="2"/>
  <c r="BE554" i="2"/>
  <c r="BE558" i="2"/>
  <c r="BE559" i="2"/>
  <c r="BE566" i="2"/>
  <c r="BE577" i="2"/>
  <c r="BE578" i="2"/>
  <c r="BE580" i="2"/>
  <c r="BE581" i="2"/>
  <c r="BE583" i="2"/>
  <c r="BE584" i="2"/>
  <c r="BE585" i="2"/>
  <c r="BE597" i="2"/>
  <c r="BE602" i="2"/>
  <c r="BK570" i="2"/>
  <c r="J570" i="2"/>
  <c r="J73" i="2" s="1"/>
  <c r="BK573" i="2"/>
  <c r="BK572" i="2" s="1"/>
  <c r="J572" i="2" s="1"/>
  <c r="J74" i="2" s="1"/>
  <c r="BE113" i="3"/>
  <c r="BE117" i="3"/>
  <c r="BE131" i="3"/>
  <c r="BK130" i="3"/>
  <c r="J130" i="3"/>
  <c r="J66" i="3" s="1"/>
  <c r="F59" i="4"/>
  <c r="BE120" i="4"/>
  <c r="E79" i="5"/>
  <c r="BE108" i="5"/>
  <c r="BE110" i="5"/>
  <c r="BE113" i="5"/>
  <c r="BE116" i="5"/>
  <c r="BE130" i="5"/>
  <c r="BE133" i="5"/>
  <c r="BE145" i="5"/>
  <c r="BE187" i="5"/>
  <c r="BE188" i="5"/>
  <c r="BK112" i="5"/>
  <c r="J112" i="5" s="1"/>
  <c r="J66" i="5" s="1"/>
  <c r="BE126" i="6"/>
  <c r="BE130" i="6"/>
  <c r="BE140" i="6"/>
  <c r="BE142" i="6"/>
  <c r="BE152" i="6"/>
  <c r="BE154" i="6"/>
  <c r="BE159" i="6"/>
  <c r="BE178" i="6"/>
  <c r="E50" i="7"/>
  <c r="BE103" i="7"/>
  <c r="BE108" i="7"/>
  <c r="BE111" i="7"/>
  <c r="BK117" i="7"/>
  <c r="BK116" i="7"/>
  <c r="J116" i="7" s="1"/>
  <c r="J66" i="7" s="1"/>
  <c r="BE109" i="8"/>
  <c r="BE115" i="8"/>
  <c r="BE124" i="8"/>
  <c r="BE125" i="8"/>
  <c r="BE148" i="8"/>
  <c r="BE152" i="8"/>
  <c r="BE164" i="8"/>
  <c r="BE167" i="8"/>
  <c r="BE182" i="8"/>
  <c r="BE195" i="8"/>
  <c r="BE212" i="8"/>
  <c r="BE213" i="8"/>
  <c r="BE219" i="8"/>
  <c r="BK221" i="8"/>
  <c r="BK220" i="8" s="1"/>
  <c r="J220" i="8" s="1"/>
  <c r="J67" i="8" s="1"/>
  <c r="BK226" i="8"/>
  <c r="J226" i="8" s="1"/>
  <c r="J70" i="8" s="1"/>
  <c r="BE91" i="9"/>
  <c r="BE124" i="9"/>
  <c r="BE137" i="9"/>
  <c r="BE147" i="9"/>
  <c r="BE161" i="9"/>
  <c r="BE164" i="9"/>
  <c r="BE166" i="9"/>
  <c r="BE175" i="9"/>
  <c r="BE180" i="9"/>
  <c r="BE183" i="9"/>
  <c r="BE186" i="9"/>
  <c r="BK156" i="9"/>
  <c r="J156" i="9" s="1"/>
  <c r="J63" i="9" s="1"/>
  <c r="J77" i="10"/>
  <c r="BE88" i="10"/>
  <c r="BE93" i="10"/>
  <c r="BE94" i="10"/>
  <c r="BE95" i="10"/>
  <c r="BE97" i="10"/>
  <c r="BE107" i="10"/>
  <c r="BE109" i="10"/>
  <c r="BE114" i="10"/>
  <c r="BE121" i="10"/>
  <c r="BE125" i="10"/>
  <c r="BE126" i="10"/>
  <c r="BE127" i="10"/>
  <c r="BE129" i="10"/>
  <c r="BE130" i="10"/>
  <c r="BE131" i="10"/>
  <c r="BE135" i="10"/>
  <c r="BE136" i="10"/>
  <c r="BE137" i="10"/>
  <c r="BE138" i="10"/>
  <c r="BE139" i="10"/>
  <c r="BE142" i="10"/>
  <c r="BE152" i="10"/>
  <c r="BB65" i="1"/>
  <c r="E72" i="12"/>
  <c r="F79" i="12"/>
  <c r="BE89" i="12"/>
  <c r="BE91" i="12"/>
  <c r="BE95" i="12"/>
  <c r="BE97" i="12"/>
  <c r="BE101" i="12"/>
  <c r="F55" i="13"/>
  <c r="BE90" i="13"/>
  <c r="BE91" i="14"/>
  <c r="BE94" i="14"/>
  <c r="BE101" i="14"/>
  <c r="BE115" i="14"/>
  <c r="BE117" i="14"/>
  <c r="BE140" i="14"/>
  <c r="J52" i="15"/>
  <c r="BE92" i="15"/>
  <c r="BE95" i="15"/>
  <c r="BE103" i="15"/>
  <c r="BE108" i="15"/>
  <c r="BE456" i="2"/>
  <c r="BE471" i="2"/>
  <c r="BE477" i="2"/>
  <c r="BE489" i="2"/>
  <c r="BE495" i="2"/>
  <c r="BE502" i="2"/>
  <c r="BE514" i="2"/>
  <c r="BE517" i="2"/>
  <c r="BE533" i="2"/>
  <c r="BE534" i="2"/>
  <c r="BE550" i="2"/>
  <c r="BE551" i="2"/>
  <c r="BE564" i="2"/>
  <c r="BE568" i="2"/>
  <c r="BK596" i="2"/>
  <c r="J596" i="2"/>
  <c r="J78" i="2" s="1"/>
  <c r="BK601" i="2"/>
  <c r="J601" i="2" s="1"/>
  <c r="J80" i="2" s="1"/>
  <c r="F59" i="3"/>
  <c r="J82" i="3"/>
  <c r="BE100" i="3"/>
  <c r="E77" i="4"/>
  <c r="BE124" i="4"/>
  <c r="BE169" i="4"/>
  <c r="BK145" i="4"/>
  <c r="J145" i="4"/>
  <c r="J66" i="4" s="1"/>
  <c r="BE94" i="5"/>
  <c r="BE132" i="5"/>
  <c r="BE136" i="5"/>
  <c r="BE173" i="5"/>
  <c r="BE186" i="5"/>
  <c r="BE192" i="5"/>
  <c r="J56" i="6"/>
  <c r="BE121" i="6"/>
  <c r="BE122" i="6"/>
  <c r="BE125" i="6"/>
  <c r="BE127" i="6"/>
  <c r="BE133" i="6"/>
  <c r="BE156" i="6"/>
  <c r="BE163" i="6"/>
  <c r="BE166" i="6"/>
  <c r="BE171" i="6"/>
  <c r="BK129" i="6"/>
  <c r="J129" i="6" s="1"/>
  <c r="J66" i="6" s="1"/>
  <c r="BK167" i="6"/>
  <c r="J167" i="6"/>
  <c r="J69" i="6" s="1"/>
  <c r="BE100" i="7"/>
  <c r="BE118" i="7"/>
  <c r="BE122" i="7"/>
  <c r="J52" i="8"/>
  <c r="BE95" i="8"/>
  <c r="BE106" i="8"/>
  <c r="BE121" i="8"/>
  <c r="BE129" i="8"/>
  <c r="BE130" i="8"/>
  <c r="BE138" i="8"/>
  <c r="BE141" i="8"/>
  <c r="BE159" i="8"/>
  <c r="BE168" i="8"/>
  <c r="BE170" i="8"/>
  <c r="BE171" i="8"/>
  <c r="BE174" i="8"/>
  <c r="BE179" i="8"/>
  <c r="BE189" i="8"/>
  <c r="BE198" i="8"/>
  <c r="BE199" i="8"/>
  <c r="BE200" i="8"/>
  <c r="BE206" i="8"/>
  <c r="BK208" i="8"/>
  <c r="J208" i="8" s="1"/>
  <c r="J64" i="8" s="1"/>
  <c r="BE95" i="9"/>
  <c r="BE98" i="9"/>
  <c r="BE127" i="9"/>
  <c r="BE128" i="9"/>
  <c r="BE157" i="9"/>
  <c r="BE162" i="9"/>
  <c r="BE170" i="9"/>
  <c r="BE171" i="9"/>
  <c r="BE173" i="9"/>
  <c r="BE174" i="9"/>
  <c r="BE178" i="9"/>
  <c r="BK188" i="9"/>
  <c r="BK187" i="9"/>
  <c r="J187" i="9"/>
  <c r="J67" i="9" s="1"/>
  <c r="F80" i="10"/>
  <c r="BE87" i="10"/>
  <c r="BE89" i="10"/>
  <c r="BE92" i="10"/>
  <c r="BE100" i="10"/>
  <c r="BE102" i="10"/>
  <c r="BE104" i="10"/>
  <c r="BE105" i="10"/>
  <c r="BE111" i="10"/>
  <c r="BE123" i="10"/>
  <c r="BE124" i="10"/>
  <c r="BE128" i="10"/>
  <c r="BE144" i="10"/>
  <c r="BE145" i="10"/>
  <c r="BE147" i="10"/>
  <c r="BE148" i="10"/>
  <c r="BE150" i="10"/>
  <c r="BE154" i="10"/>
  <c r="J76" i="12"/>
  <c r="BE84" i="12"/>
  <c r="BE85" i="12"/>
  <c r="BE88" i="12"/>
  <c r="BE92" i="12"/>
  <c r="BE94" i="12"/>
  <c r="BE103" i="12"/>
  <c r="BE83" i="13"/>
  <c r="BE84" i="13"/>
  <c r="BE88" i="13"/>
  <c r="BE91" i="13"/>
  <c r="BE97" i="14"/>
  <c r="BE107" i="14"/>
  <c r="BE129" i="14"/>
  <c r="BE135" i="14"/>
  <c r="BE137" i="14"/>
  <c r="BE142" i="14"/>
  <c r="BE149" i="14"/>
  <c r="BE150" i="14"/>
  <c r="BE154" i="14"/>
  <c r="BK153" i="14"/>
  <c r="J153" i="14" s="1"/>
  <c r="J62" i="14" s="1"/>
  <c r="BE104" i="15"/>
  <c r="F59" i="2"/>
  <c r="BE109" i="2"/>
  <c r="BE112" i="2"/>
  <c r="BE127" i="2"/>
  <c r="BE133" i="2"/>
  <c r="BE139" i="2"/>
  <c r="BE142" i="2"/>
  <c r="BE144" i="2"/>
  <c r="BE151" i="2"/>
  <c r="BE170" i="2"/>
  <c r="BE173" i="2"/>
  <c r="BE193" i="2"/>
  <c r="BE194" i="2"/>
  <c r="BE202" i="2"/>
  <c r="BE204" i="2"/>
  <c r="BE207" i="2"/>
  <c r="BE209" i="2"/>
  <c r="BE218" i="2"/>
  <c r="BE232" i="2"/>
  <c r="BE236" i="2"/>
  <c r="BE239" i="2"/>
  <c r="BE241" i="2"/>
  <c r="BE247" i="2"/>
  <c r="BE255" i="2"/>
  <c r="BE257" i="2"/>
  <c r="BE261" i="2"/>
  <c r="BE262" i="2"/>
  <c r="BE276" i="2"/>
  <c r="BE297" i="2"/>
  <c r="BE338" i="2"/>
  <c r="BE341" i="2"/>
  <c r="BE364" i="2"/>
  <c r="BE384" i="2"/>
  <c r="BE403" i="2"/>
  <c r="BE409" i="2"/>
  <c r="BE417" i="2"/>
  <c r="BE451" i="2"/>
  <c r="BE460" i="2"/>
  <c r="BE463" i="2"/>
  <c r="BE467" i="2"/>
  <c r="BE481" i="2"/>
  <c r="BE483" i="2"/>
  <c r="BE485" i="2"/>
  <c r="BE488" i="2"/>
  <c r="BE505" i="2"/>
  <c r="BE525" i="2"/>
  <c r="BE526" i="2"/>
  <c r="BE531" i="2"/>
  <c r="BE539" i="2"/>
  <c r="BE540" i="2"/>
  <c r="BE562" i="2"/>
  <c r="BE574" i="2"/>
  <c r="BE91" i="3"/>
  <c r="BE125" i="3"/>
  <c r="BE117" i="4"/>
  <c r="BE105" i="5"/>
  <c r="BE109" i="5"/>
  <c r="BE124" i="5"/>
  <c r="BE139" i="5"/>
  <c r="BE142" i="5"/>
  <c r="BE153" i="5"/>
  <c r="BE180" i="5"/>
  <c r="BE194" i="5"/>
  <c r="BK193" i="5"/>
  <c r="J193" i="5"/>
  <c r="J69" i="5" s="1"/>
  <c r="BE139" i="6"/>
  <c r="BE158" i="6"/>
  <c r="BE160" i="6"/>
  <c r="BE164" i="6"/>
  <c r="BE168" i="6"/>
  <c r="BE93" i="7"/>
  <c r="BE104" i="7"/>
  <c r="BE107" i="7"/>
  <c r="BE109" i="7"/>
  <c r="BE113" i="7"/>
  <c r="BE125" i="7"/>
  <c r="BE131" i="7"/>
  <c r="BE137" i="7"/>
  <c r="BE147" i="7"/>
  <c r="BE98" i="8"/>
  <c r="BE112" i="8"/>
  <c r="BE122" i="8"/>
  <c r="BE128" i="8"/>
  <c r="BE132" i="8"/>
  <c r="BE169" i="8"/>
  <c r="BE173" i="8"/>
  <c r="BE175" i="8"/>
  <c r="BE183" i="8"/>
  <c r="BE184" i="8"/>
  <c r="BE185" i="8"/>
  <c r="BE192" i="8"/>
  <c r="BE222" i="8"/>
  <c r="BE227" i="8"/>
  <c r="BK151" i="8"/>
  <c r="J151" i="8"/>
  <c r="J62" i="8"/>
  <c r="J52" i="9"/>
  <c r="BE99" i="9"/>
  <c r="BE105" i="9"/>
  <c r="BE120" i="9"/>
  <c r="BE129" i="9"/>
  <c r="BE140" i="9"/>
  <c r="BE165" i="9"/>
  <c r="BE167" i="9"/>
  <c r="BE168" i="9"/>
  <c r="BE169" i="9"/>
  <c r="BE176" i="9"/>
  <c r="BE189" i="9"/>
  <c r="BK185" i="9"/>
  <c r="J185" i="9"/>
  <c r="J66" i="9"/>
  <c r="BE90" i="10"/>
  <c r="BE91" i="10"/>
  <c r="BE96" i="10"/>
  <c r="BE103" i="10"/>
  <c r="BE113" i="10"/>
  <c r="BE115" i="10"/>
  <c r="BE118" i="10"/>
  <c r="BE119" i="10"/>
  <c r="BE122" i="10"/>
  <c r="BE140" i="10"/>
  <c r="BE151" i="10"/>
  <c r="BE153" i="10"/>
  <c r="E48" i="11"/>
  <c r="J52" i="11"/>
  <c r="F55" i="11"/>
  <c r="BE85" i="11"/>
  <c r="BE86" i="11"/>
  <c r="BE87" i="11"/>
  <c r="BE88" i="11"/>
  <c r="BE89" i="11"/>
  <c r="BE90" i="11"/>
  <c r="BE91" i="11"/>
  <c r="BE92" i="11"/>
  <c r="BE93" i="11"/>
  <c r="BE94" i="11"/>
  <c r="BE95" i="11"/>
  <c r="BE96" i="11"/>
  <c r="BE98" i="11"/>
  <c r="BE99" i="11"/>
  <c r="BE100" i="11"/>
  <c r="BE101" i="11"/>
  <c r="BE102" i="11"/>
  <c r="BE103" i="11"/>
  <c r="BE104" i="11"/>
  <c r="BE105" i="11"/>
  <c r="BE106" i="11"/>
  <c r="BE108" i="11"/>
  <c r="BE109" i="11"/>
  <c r="BE110" i="11"/>
  <c r="BE111" i="11"/>
  <c r="BE112" i="11"/>
  <c r="BE113" i="11"/>
  <c r="BE114" i="11"/>
  <c r="BE115" i="11"/>
  <c r="BE116" i="11"/>
  <c r="BE117" i="11"/>
  <c r="BE118" i="11"/>
  <c r="BE119" i="11"/>
  <c r="BE120" i="11"/>
  <c r="BE121" i="11"/>
  <c r="BE123" i="11"/>
  <c r="BE124" i="11"/>
  <c r="BE86" i="12"/>
  <c r="BE87" i="12"/>
  <c r="BE90" i="12"/>
  <c r="BE87" i="13"/>
  <c r="BE85" i="14"/>
  <c r="BE98" i="14"/>
  <c r="BE106" i="14"/>
  <c r="BE108" i="14"/>
  <c r="BE116" i="14"/>
  <c r="BE120" i="14"/>
  <c r="BE122" i="14"/>
  <c r="BE126" i="14"/>
  <c r="BE128" i="14"/>
  <c r="BE138" i="14"/>
  <c r="BE143" i="14"/>
  <c r="BE87" i="15"/>
  <c r="BE93" i="15"/>
  <c r="BE94" i="15"/>
  <c r="BE98" i="15"/>
  <c r="BE101" i="15"/>
  <c r="BE105" i="15"/>
  <c r="BE107" i="15"/>
  <c r="BE109" i="15"/>
  <c r="BE110" i="15"/>
  <c r="BE111" i="15"/>
  <c r="BK86" i="15"/>
  <c r="J86" i="15"/>
  <c r="J61" i="15"/>
  <c r="F38" i="2"/>
  <c r="BC56" i="1" s="1"/>
  <c r="F37" i="4"/>
  <c r="BB58" i="1"/>
  <c r="F37" i="6"/>
  <c r="BB60" i="1" s="1"/>
  <c r="F36" i="8"/>
  <c r="BC62" i="1"/>
  <c r="F36" i="13"/>
  <c r="BC67" i="1" s="1"/>
  <c r="J36" i="2"/>
  <c r="AW56" i="1"/>
  <c r="F39" i="5"/>
  <c r="BD59" i="1" s="1"/>
  <c r="F35" i="8"/>
  <c r="BB62" i="1"/>
  <c r="J34" i="13"/>
  <c r="AW67" i="1" s="1"/>
  <c r="F39" i="3"/>
  <c r="BD57" i="1"/>
  <c r="F36" i="6"/>
  <c r="BA60" i="1" s="1"/>
  <c r="F36" i="7"/>
  <c r="BA61" i="1"/>
  <c r="F34" i="9"/>
  <c r="BA63" i="1" s="1"/>
  <c r="J34" i="12"/>
  <c r="AW66" i="1"/>
  <c r="F34" i="13"/>
  <c r="BA67" i="1" s="1"/>
  <c r="F35" i="15"/>
  <c r="BB69" i="1"/>
  <c r="F38" i="4"/>
  <c r="BC58" i="1" s="1"/>
  <c r="J36" i="5"/>
  <c r="AW59" i="1"/>
  <c r="F38" i="6"/>
  <c r="BC60" i="1" s="1"/>
  <c r="F38" i="7"/>
  <c r="BC61" i="1"/>
  <c r="F34" i="11"/>
  <c r="BA65" i="1" s="1"/>
  <c r="F35" i="12"/>
  <c r="BB66" i="1"/>
  <c r="F36" i="14"/>
  <c r="BC68" i="1" s="1"/>
  <c r="AS54" i="1"/>
  <c r="F37" i="7"/>
  <c r="BB61" i="1"/>
  <c r="F35" i="9"/>
  <c r="BB63" i="1"/>
  <c r="F34" i="12"/>
  <c r="BA66" i="1"/>
  <c r="F36" i="4"/>
  <c r="BA58" i="1"/>
  <c r="F36" i="5"/>
  <c r="BA59" i="1"/>
  <c r="F36" i="12"/>
  <c r="BC66" i="1"/>
  <c r="F35" i="14"/>
  <c r="BB68" i="1"/>
  <c r="J36" i="4"/>
  <c r="AW58" i="1"/>
  <c r="F37" i="5"/>
  <c r="BB59" i="1"/>
  <c r="F39" i="6"/>
  <c r="BD60" i="1"/>
  <c r="F34" i="8"/>
  <c r="BA62" i="1"/>
  <c r="F37" i="13"/>
  <c r="BD67" i="1"/>
  <c r="F37" i="15"/>
  <c r="BD69" i="1"/>
  <c r="F37" i="3"/>
  <c r="BB57" i="1"/>
  <c r="J34" i="8"/>
  <c r="AW62" i="1"/>
  <c r="F37" i="10"/>
  <c r="BD64" i="1"/>
  <c r="J34" i="11"/>
  <c r="AW65" i="1"/>
  <c r="J34" i="15"/>
  <c r="AW69" i="1"/>
  <c r="F38" i="5"/>
  <c r="BC59" i="1"/>
  <c r="F37" i="14"/>
  <c r="BD68" i="1"/>
  <c r="J36" i="3"/>
  <c r="AW57" i="1"/>
  <c r="F39" i="4"/>
  <c r="BD58" i="1"/>
  <c r="F36" i="2"/>
  <c r="BA56" i="1"/>
  <c r="F36" i="3"/>
  <c r="BA57" i="1"/>
  <c r="F37" i="8"/>
  <c r="BD62" i="1"/>
  <c r="F35" i="10"/>
  <c r="BB64" i="1"/>
  <c r="F37" i="11"/>
  <c r="BD65" i="1"/>
  <c r="F38" i="3"/>
  <c r="BC57" i="1"/>
  <c r="F37" i="12"/>
  <c r="BD66" i="1"/>
  <c r="F34" i="14"/>
  <c r="BA68" i="1"/>
  <c r="J36" i="6"/>
  <c r="AW60" i="1"/>
  <c r="J36" i="7"/>
  <c r="AW61" i="1"/>
  <c r="F36" i="9"/>
  <c r="BC63" i="1"/>
  <c r="F36" i="10"/>
  <c r="BC64" i="1"/>
  <c r="F39" i="2"/>
  <c r="BD56" i="1"/>
  <c r="F39" i="7"/>
  <c r="BD61" i="1"/>
  <c r="F37" i="9"/>
  <c r="BD63" i="1"/>
  <c r="F34" i="10"/>
  <c r="BA64" i="1"/>
  <c r="J34" i="14"/>
  <c r="AW68" i="1"/>
  <c r="F37" i="2"/>
  <c r="BB56" i="1"/>
  <c r="J34" i="9"/>
  <c r="AW63" i="1"/>
  <c r="J34" i="10"/>
  <c r="AW64" i="1"/>
  <c r="F35" i="13"/>
  <c r="BB67" i="1"/>
  <c r="F34" i="15"/>
  <c r="BA69" i="1"/>
  <c r="F36" i="15"/>
  <c r="BC69" i="1"/>
  <c r="R90" i="15" l="1"/>
  <c r="R84" i="15" s="1"/>
  <c r="P83" i="10"/>
  <c r="AU64" i="1"/>
  <c r="BK92" i="5"/>
  <c r="J92" i="5" s="1"/>
  <c r="J64" i="5" s="1"/>
  <c r="T90" i="4"/>
  <c r="T89" i="4" s="1"/>
  <c r="T83" i="10"/>
  <c r="T94" i="6"/>
  <c r="T93" i="6" s="1"/>
  <c r="P83" i="11"/>
  <c r="AU65" i="1" s="1"/>
  <c r="P92" i="5"/>
  <c r="P91" i="5" s="1"/>
  <c r="AU59" i="1" s="1"/>
  <c r="R103" i="2"/>
  <c r="R102" i="2"/>
  <c r="R89" i="9"/>
  <c r="R88" i="9" s="1"/>
  <c r="P90" i="7"/>
  <c r="AU61" i="1"/>
  <c r="R94" i="6"/>
  <c r="R93" i="6" s="1"/>
  <c r="BK103" i="2"/>
  <c r="J103" i="2"/>
  <c r="J64" i="2" s="1"/>
  <c r="BK89" i="9"/>
  <c r="J89" i="9" s="1"/>
  <c r="J60" i="9" s="1"/>
  <c r="R91" i="8"/>
  <c r="R90" i="8" s="1"/>
  <c r="T90" i="7"/>
  <c r="T90" i="15"/>
  <c r="T84" i="15" s="1"/>
  <c r="P90" i="15"/>
  <c r="P84" i="15" s="1"/>
  <c r="AU69" i="1" s="1"/>
  <c r="P103" i="2"/>
  <c r="P102" i="2" s="1"/>
  <c r="AU56" i="1" s="1"/>
  <c r="R82" i="12"/>
  <c r="R83" i="10"/>
  <c r="P81" i="13"/>
  <c r="AU67" i="1" s="1"/>
  <c r="P94" i="6"/>
  <c r="P93" i="6"/>
  <c r="AU60" i="1" s="1"/>
  <c r="R92" i="5"/>
  <c r="R91" i="5"/>
  <c r="T103" i="2"/>
  <c r="T102" i="2" s="1"/>
  <c r="T81" i="13"/>
  <c r="BK83" i="10"/>
  <c r="J83" i="10"/>
  <c r="T91" i="8"/>
  <c r="T90" i="8" s="1"/>
  <c r="R90" i="7"/>
  <c r="BK82" i="12"/>
  <c r="J82" i="12" s="1"/>
  <c r="J30" i="12" s="1"/>
  <c r="AG66" i="1" s="1"/>
  <c r="R83" i="11"/>
  <c r="P82" i="12"/>
  <c r="AU66" i="1"/>
  <c r="T83" i="11"/>
  <c r="J170" i="6"/>
  <c r="J71" i="6"/>
  <c r="J90" i="9"/>
  <c r="J61" i="9" s="1"/>
  <c r="J188" i="9"/>
  <c r="J68" i="9"/>
  <c r="BK81" i="13"/>
  <c r="J81" i="13" s="1"/>
  <c r="J59" i="13" s="1"/>
  <c r="BK83" i="14"/>
  <c r="J83" i="14"/>
  <c r="J60" i="14" s="1"/>
  <c r="J104" i="2"/>
  <c r="J65" i="2"/>
  <c r="J573" i="2"/>
  <c r="J75" i="2" s="1"/>
  <c r="BK595" i="2"/>
  <c r="J595" i="2"/>
  <c r="J77" i="2"/>
  <c r="BK89" i="3"/>
  <c r="J89" i="3" s="1"/>
  <c r="J64" i="3" s="1"/>
  <c r="J93" i="5"/>
  <c r="J65" i="5" s="1"/>
  <c r="BK91" i="7"/>
  <c r="J91" i="7"/>
  <c r="J64" i="7"/>
  <c r="J117" i="7"/>
  <c r="J67" i="7" s="1"/>
  <c r="BK91" i="8"/>
  <c r="J91" i="8"/>
  <c r="J60" i="8" s="1"/>
  <c r="J221" i="8"/>
  <c r="J68" i="8"/>
  <c r="BK225" i="8"/>
  <c r="J225" i="8" s="1"/>
  <c r="J69" i="8" s="1"/>
  <c r="BK83" i="11"/>
  <c r="J83" i="11" s="1"/>
  <c r="J30" i="11" s="1"/>
  <c r="AG65" i="1" s="1"/>
  <c r="AN65" i="1" s="1"/>
  <c r="J83" i="12"/>
  <c r="J60" i="12" s="1"/>
  <c r="BK600" i="2"/>
  <c r="J600" i="2"/>
  <c r="J79" i="2" s="1"/>
  <c r="BK90" i="4"/>
  <c r="BK89" i="4"/>
  <c r="J89" i="4" s="1"/>
  <c r="J63" i="4" s="1"/>
  <c r="BK94" i="6"/>
  <c r="BK93" i="6"/>
  <c r="J93" i="6" s="1"/>
  <c r="J63" i="6" s="1"/>
  <c r="J84" i="10"/>
  <c r="J60" i="10"/>
  <c r="BK85" i="15"/>
  <c r="J85" i="15" s="1"/>
  <c r="J60" i="15" s="1"/>
  <c r="BK90" i="15"/>
  <c r="J90" i="15" s="1"/>
  <c r="J62" i="15" s="1"/>
  <c r="J30" i="10"/>
  <c r="AG64" i="1"/>
  <c r="J35" i="3"/>
  <c r="AV57" i="1" s="1"/>
  <c r="AT57" i="1" s="1"/>
  <c r="J35" i="5"/>
  <c r="AV59" i="1" s="1"/>
  <c r="AT59" i="1" s="1"/>
  <c r="J35" i="7"/>
  <c r="AV61" i="1"/>
  <c r="AT61" i="1" s="1"/>
  <c r="F33" i="9"/>
  <c r="AZ63" i="1" s="1"/>
  <c r="J33" i="9"/>
  <c r="AV63" i="1" s="1"/>
  <c r="AT63" i="1" s="1"/>
  <c r="F35" i="5"/>
  <c r="AZ59" i="1"/>
  <c r="F33" i="12"/>
  <c r="AZ66" i="1" s="1"/>
  <c r="BB55" i="1"/>
  <c r="AX55" i="1"/>
  <c r="BD55" i="1"/>
  <c r="BD54" i="1" s="1"/>
  <c r="W33" i="1" s="1"/>
  <c r="J35" i="2"/>
  <c r="AV56" i="1" s="1"/>
  <c r="AT56" i="1" s="1"/>
  <c r="F33" i="11"/>
  <c r="AZ65" i="1"/>
  <c r="F35" i="2"/>
  <c r="AZ56" i="1"/>
  <c r="F33" i="14"/>
  <c r="AZ68" i="1" s="1"/>
  <c r="J35" i="6"/>
  <c r="AV60" i="1"/>
  <c r="AT60" i="1" s="1"/>
  <c r="J33" i="11"/>
  <c r="AV65" i="1"/>
  <c r="AT65" i="1"/>
  <c r="J33" i="13"/>
  <c r="AV67" i="1" s="1"/>
  <c r="AT67" i="1" s="1"/>
  <c r="J33" i="10"/>
  <c r="AV64" i="1" s="1"/>
  <c r="AT64" i="1" s="1"/>
  <c r="F33" i="10"/>
  <c r="AZ64" i="1"/>
  <c r="F33" i="13"/>
  <c r="AZ67" i="1" s="1"/>
  <c r="F33" i="15"/>
  <c r="AZ69" i="1"/>
  <c r="F35" i="4"/>
  <c r="AZ58" i="1" s="1"/>
  <c r="F35" i="6"/>
  <c r="AZ60" i="1"/>
  <c r="F33" i="8"/>
  <c r="AZ62" i="1" s="1"/>
  <c r="BA55" i="1"/>
  <c r="BA54" i="1"/>
  <c r="W30" i="1"/>
  <c r="BC55" i="1"/>
  <c r="BC54" i="1" s="1"/>
  <c r="AY54" i="1" s="1"/>
  <c r="F35" i="7"/>
  <c r="AZ61" i="1" s="1"/>
  <c r="J33" i="8"/>
  <c r="AV62" i="1"/>
  <c r="AT62" i="1"/>
  <c r="J33" i="12"/>
  <c r="AV66" i="1"/>
  <c r="AT66" i="1"/>
  <c r="J33" i="15"/>
  <c r="AV69" i="1" s="1"/>
  <c r="AT69" i="1" s="1"/>
  <c r="F35" i="3"/>
  <c r="AZ57" i="1"/>
  <c r="J35" i="4"/>
  <c r="AV58" i="1"/>
  <c r="AT58" i="1"/>
  <c r="J33" i="14"/>
  <c r="AV68" i="1" s="1"/>
  <c r="AT68" i="1" s="1"/>
  <c r="J39" i="12" l="1"/>
  <c r="J39" i="10"/>
  <c r="J39" i="11"/>
  <c r="BK102" i="2"/>
  <c r="J102" i="2"/>
  <c r="J32" i="2" s="1"/>
  <c r="AG56" i="1" s="1"/>
  <c r="AN56" i="1" s="1"/>
  <c r="BK91" i="5"/>
  <c r="J91" i="5"/>
  <c r="J63" i="5"/>
  <c r="J94" i="6"/>
  <c r="J64" i="6" s="1"/>
  <c r="J59" i="11"/>
  <c r="J90" i="4"/>
  <c r="J64" i="4"/>
  <c r="J59" i="10"/>
  <c r="BK82" i="14"/>
  <c r="J82" i="14"/>
  <c r="J59" i="14"/>
  <c r="BK88" i="3"/>
  <c r="J88" i="3"/>
  <c r="J63" i="3"/>
  <c r="J59" i="12"/>
  <c r="BK90" i="7"/>
  <c r="J90" i="7"/>
  <c r="J63" i="7"/>
  <c r="BK90" i="8"/>
  <c r="J90" i="8" s="1"/>
  <c r="J30" i="8" s="1"/>
  <c r="AG62" i="1" s="1"/>
  <c r="AN62" i="1" s="1"/>
  <c r="BK88" i="9"/>
  <c r="J88" i="9"/>
  <c r="BK84" i="15"/>
  <c r="J84" i="15" s="1"/>
  <c r="J59" i="15" s="1"/>
  <c r="AN64" i="1"/>
  <c r="AN66" i="1"/>
  <c r="AZ55" i="1"/>
  <c r="AV55" i="1"/>
  <c r="AU55" i="1"/>
  <c r="AU54" i="1"/>
  <c r="BB54" i="1"/>
  <c r="W31" i="1"/>
  <c r="J32" i="6"/>
  <c r="AG60" i="1"/>
  <c r="AN60" i="1" s="1"/>
  <c r="AW55" i="1"/>
  <c r="W32" i="1"/>
  <c r="AY55" i="1"/>
  <c r="J30" i="13"/>
  <c r="AG67" i="1"/>
  <c r="AN67" i="1" s="1"/>
  <c r="AW54" i="1"/>
  <c r="AK30" i="1"/>
  <c r="J32" i="4"/>
  <c r="AG58" i="1" s="1"/>
  <c r="AN58" i="1" s="1"/>
  <c r="J30" i="9"/>
  <c r="AG63" i="1"/>
  <c r="AN63" i="1" s="1"/>
  <c r="J59" i="8" l="1"/>
  <c r="J39" i="13"/>
  <c r="J39" i="9"/>
  <c r="J63" i="2"/>
  <c r="J41" i="4"/>
  <c r="J39" i="8"/>
  <c r="J59" i="9"/>
  <c r="J41" i="2"/>
  <c r="J41" i="6"/>
  <c r="J32" i="3"/>
  <c r="AG57" i="1"/>
  <c r="AN57" i="1"/>
  <c r="J32" i="5"/>
  <c r="AG59" i="1"/>
  <c r="AN59" i="1"/>
  <c r="J32" i="7"/>
  <c r="AG61" i="1" s="1"/>
  <c r="AN61" i="1" s="1"/>
  <c r="J30" i="14"/>
  <c r="AG68" i="1"/>
  <c r="AN68" i="1" s="1"/>
  <c r="AT55" i="1"/>
  <c r="J30" i="15"/>
  <c r="AG69" i="1"/>
  <c r="AN69" i="1" s="1"/>
  <c r="AZ54" i="1"/>
  <c r="W29" i="1"/>
  <c r="AX54" i="1"/>
  <c r="J41" i="3" l="1"/>
  <c r="J39" i="15"/>
  <c r="J41" i="5"/>
  <c r="J41" i="7"/>
  <c r="J39" i="14"/>
  <c r="AG55" i="1"/>
  <c r="AN55" i="1"/>
  <c r="AV54" i="1"/>
  <c r="AK29" i="1" s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<sst xmlns="http://schemas.openxmlformats.org/spreadsheetml/2006/main" count="16691" uniqueCount="2107">
  <si>
    <t>Export Komplet</t>
  </si>
  <si>
    <t>VZ</t>
  </si>
  <si>
    <t>2.0</t>
  </si>
  <si>
    <t>ZAMOK</t>
  </si>
  <si>
    <t>False</t>
  </si>
  <si>
    <t>{3b4f3e6d-4a69-4e17-8463-27805eaa05f7}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</si>
  <si>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</si>
  <si>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</si>
  <si>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</si>
  <si>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</si>
  <si>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</si>
  <si>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</si>
  <si>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</si>
  <si>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</si>
  <si>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RH_DHV_1907a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</si>
  <si>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</si>
  <si>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</si>
  <si>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Dopravní terminál v Bohumíně – Přednádražní prostor</t>
  </si>
  <si>
    <t>KSO:</t>
  </si>
  <si>
    <t/>
  </si>
  <si>
    <t>CC-CZ:</t>
  </si>
  <si>
    <t>Místo:</t>
  </si>
  <si>
    <t>Bohumín</t>
  </si>
  <si>
    <t>Datum:</t>
  </si>
  <si>
    <t>26. 11. 2019</t>
  </si>
  <si>
    <t>Zadavatel:</t>
  </si>
  <si>
    <t>IČ:</t>
  </si>
  <si>
    <t>Město Bohumín, Masarykova 158, 735 81 Bohumín</t>
  </si>
  <si>
    <t>DIČ:</t>
  </si>
  <si>
    <t>Uchazeč:</t>
  </si>
  <si>
    <t>Vyplň údaj</t>
  </si>
  <si>
    <t>Projektant:</t>
  </si>
  <si>
    <t>HaskoningDHV Czech Republic,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</si>
  <si>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</si>
  <si>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</si>
  <si>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</si>
  <si>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</si>
  <si>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</si>
  <si>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</si>
  <si>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</si>
  <si>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</si>
  <si>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</si>
  <si>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</si>
  <si>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</si>
  <si>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</si>
  <si>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</si>
  <si>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</si>
  <si>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</si>
  <si>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</si>
  <si>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</si>
  <si>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</si>
  <si>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</si>
  <si>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</si>
  <si>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</si>
  <si>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</si>
  <si>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</si>
  <si>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</si>
  <si>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</si>
  <si>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</si>
  <si>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</si>
  <si>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</si>
  <si>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</si>
  <si>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</si>
  <si>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</si>
  <si>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</si>
  <si>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</si>
  <si>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</si>
  <si>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</si>
  <si>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</si>
  <si>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</si>
  <si>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</si>
  <si>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</si>
  <si>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</si>
  <si>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</si>
  <si>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</si>
  <si>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</si>
  <si>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</t>
  </si>
  <si>
    <t>STA</t>
  </si>
  <si>
    <t>1</t>
  </si>
  <si>
    <t>{1d901c76-9c33-42eb-8b23-897b907f91b1}</t>
  </si>
  <si>
    <t>2</t>
  </si>
  <si>
    <t>/</t>
  </si>
  <si>
    <t>SO 101.1.a</t>
  </si>
  <si>
    <t>Zpevněné plochy - způsobilý výdaj</t>
  </si>
  <si>
    <t>Soupis</t>
  </si>
  <si>
    <t>{c050fd56-6a88-4ba3-bde8-33826296587a}</t>
  </si>
  <si>
    <t>SO 101.1.b</t>
  </si>
  <si>
    <t>Zpevněné plochy - nezpůsobilý výdaj</t>
  </si>
  <si>
    <t>{77a7cf93-e56e-469a-95ec-2f5ac1b818c7}</t>
  </si>
  <si>
    <t>SO 101.2</t>
  </si>
  <si>
    <t>Sanace zpevněných ploch</t>
  </si>
  <si>
    <t>{c43f6954-9865-4872-8e0f-db42933bd67d}</t>
  </si>
  <si>
    <t>SO 101.3</t>
  </si>
  <si>
    <t>Trvalé dopravní značení</t>
  </si>
  <si>
    <t>{a283a56b-8d29-4331-b05f-ba37082f80d1}</t>
  </si>
  <si>
    <t>SO 101.4</t>
  </si>
  <si>
    <t>Mobiliář</t>
  </si>
  <si>
    <t>{c80b161a-d4af-4058-8be2-ba24df2d258d}</t>
  </si>
  <si>
    <t>SO 101.5</t>
  </si>
  <si>
    <t>Ochrana stávajících inženýrských sítí</t>
  </si>
  <si>
    <t>{37f0dea3-74ab-409e-a141-64a18ea29961}</t>
  </si>
  <si>
    <t>SO 301</t>
  </si>
  <si>
    <t>Přeložka vodovodu</t>
  </si>
  <si>
    <t>{63efda3e-cf8c-40f5-8e1d-deb5f41b4dbe}</t>
  </si>
  <si>
    <t>SO 302</t>
  </si>
  <si>
    <t>Pítko</t>
  </si>
  <si>
    <t>{6f59d82e-5b5c-4f41-8485-fedf09771dbf}</t>
  </si>
  <si>
    <t>SO 401</t>
  </si>
  <si>
    <t>Veřejné osvětlení</t>
  </si>
  <si>
    <t>{f65e01af-1fd1-4c84-ac11-aa7a3bd53d46}</t>
  </si>
  <si>
    <t>SO 402</t>
  </si>
  <si>
    <t>Elektrické napojení cykloboxů a panelů KODIS</t>
  </si>
  <si>
    <t>{4f86ae7d-a49a-4fa0-985d-7d05aa0a5d36}</t>
  </si>
  <si>
    <t>SO 403</t>
  </si>
  <si>
    <t>Přemístění kamery</t>
  </si>
  <si>
    <t>{a15c9474-91ce-45ac-b8e7-5fa4a810f3c6}</t>
  </si>
  <si>
    <t>SO 404</t>
  </si>
  <si>
    <t>Veřejné osvětlení č. 003.01.029 a 003.01.031</t>
  </si>
  <si>
    <t>{9bc5f4ba-4de5-4a53-9353-079097c8d41b}</t>
  </si>
  <si>
    <t>SO 801</t>
  </si>
  <si>
    <t>Vegetační úpravy</t>
  </si>
  <si>
    <t>{8df861cc-a7ec-4915-9b35-796d258804e0}</t>
  </si>
  <si>
    <t>VRN</t>
  </si>
  <si>
    <t>Vedlejší rozpočtové náklady</t>
  </si>
  <si>
    <t>{b9f54a98-adcd-400e-b64f-9e63ddae4e69}</t>
  </si>
  <si>
    <t>KRYCÍ LIST SOUPISU PRACÍ</t>
  </si>
  <si>
    <t>Objekt:</t>
  </si>
  <si>
    <t>SO 101 - Komunikace</t>
  </si>
  <si>
    <t>Soupis:</t>
  </si>
  <si>
    <t>SO 101.1.a - Zpevněné plochy - způsobilý výdaj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</si>
  <si>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</si>
  <si>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</si>
  <si>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</si>
  <si>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</si>
  <si>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</si>
  <si>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</si>
  <si>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</si>
  <si>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</si>
  <si>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</si>
  <si>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</si>
  <si>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</si>
  <si>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</si>
  <si>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</si>
  <si>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</si>
  <si>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</si>
  <si>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</si>
  <si>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</si>
  <si>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</si>
  <si>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46-M - Zemní práce při extr.mont.pracích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</si>
  <si>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</si>
  <si>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</si>
  <si>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</si>
  <si>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</si>
  <si>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</si>
  <si>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</si>
  <si>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</si>
  <si>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</si>
  <si>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</si>
  <si>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</si>
  <si>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</si>
  <si>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</si>
  <si>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</si>
  <si>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</si>
  <si>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</si>
  <si>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</si>
  <si>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</si>
  <si>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</si>
  <si>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</si>
  <si>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</si>
  <si>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113106511</t>
  </si>
  <si>
    <t>Rozebrání dlažeb a dílců vozovek a ploch s přemístěním hmot na skládku na vzdálenost do 3 m nebo s naložením na dopravní prostředek, s jakoukoliv výplní spár strojně plochy jednotlivě přes 200 m2 z velkých kostek s ložem z kameniva těženého</t>
  </si>
  <si>
    <t>m2</t>
  </si>
  <si>
    <t>CS ÚRS 2019 02</t>
  </si>
  <si>
    <t>4</t>
  </si>
  <si>
    <t>1450734957</t>
  </si>
  <si>
    <t>P</t>
  </si>
  <si>
    <t>Poznámka k položce:_x000D_
Výměry viz Technická zpráva SO 101.</t>
  </si>
  <si>
    <t>VV</t>
  </si>
  <si>
    <t>Dlážděná vozovka:</t>
  </si>
  <si>
    <t>910</t>
  </si>
  <si>
    <t>113106571</t>
  </si>
  <si>
    <t>Rozebrání dlažeb a dílců vozovek a ploch s přemístěním hmot na skládku na vzdálenost do 3 m nebo s naložením na dopravní prostředek, s jakoukoliv výplní spár strojně plochy jednotlivě přes 200 m2 ze zámkové dlažby s ložem z kameniva</t>
  </si>
  <si>
    <t>491440435</t>
  </si>
  <si>
    <t>Dlážděný chodník:</t>
  </si>
  <si>
    <t>3200</t>
  </si>
  <si>
    <t>3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</si>
  <si>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</si>
  <si>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</si>
  <si>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-12091560</t>
  </si>
  <si>
    <t>Asfaltová vozovka:</t>
  </si>
  <si>
    <t>1310+55</t>
  </si>
  <si>
    <t>Součet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</si>
  <si>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</si>
  <si>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</si>
  <si>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-1887072441</t>
  </si>
  <si>
    <t>5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</si>
  <si>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</si>
  <si>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</si>
  <si>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1085253206</t>
  </si>
  <si>
    <t>Stávající rampa před nádr. budovou:</t>
  </si>
  <si>
    <t>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</si>
  <si>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</si>
  <si>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</si>
  <si>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1875396104</t>
  </si>
  <si>
    <t>7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</si>
  <si>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</si>
  <si>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</si>
  <si>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-588272687</t>
  </si>
  <si>
    <t>8</t>
  </si>
  <si>
    <t>113154323</t>
  </si>
  <si>
    <t>Frézování živičného podkladu nebo krytu s naložením na dopravní prostředek plochy přes 1 000 do 10 000 m2 bez překážek v trase pruhu šířky do 1 m, tloušťky vrstvy 50 mm</t>
  </si>
  <si>
    <t>1577384983</t>
  </si>
  <si>
    <t>9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</si>
  <si>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</si>
  <si>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</si>
  <si>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</si>
  <si>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250389351</t>
  </si>
  <si>
    <t>10</t>
  </si>
  <si>
    <t>115101201</t>
  </si>
  <si>
    <t>Čerpání vody na dopravní výšku do 10 m s uvažovaným průměrným přítokem do 500 l/min</t>
  </si>
  <si>
    <t>hod</t>
  </si>
  <si>
    <t>1302787714</t>
  </si>
  <si>
    <t>8*5</t>
  </si>
  <si>
    <t>11</t>
  </si>
  <si>
    <t>115101301</t>
  </si>
  <si>
    <t>Pohotovost záložní čerpací soupravy pro dopravní výšku do 10 m s uvažovaným průměrným přítokem do 500 l/min</t>
  </si>
  <si>
    <t>den</t>
  </si>
  <si>
    <t>-48501260</t>
  </si>
  <si>
    <t>12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</si>
  <si>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</si>
  <si>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</si>
  <si>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-1011867793</t>
  </si>
  <si>
    <t>2*10</t>
  </si>
  <si>
    <t>13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</si>
  <si>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</si>
  <si>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</si>
  <si>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-1824174756</t>
  </si>
  <si>
    <t>1,6*10</t>
  </si>
  <si>
    <t>14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</si>
  <si>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</si>
  <si>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</si>
  <si>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1918067996</t>
  </si>
  <si>
    <t>11*2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</si>
  <si>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</si>
  <si>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</si>
  <si>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</si>
  <si>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1507312576</t>
  </si>
  <si>
    <t>Poznámka k položce:_x000D_
Tl.:100mm_x000D_
Výměry viz Technická zpráva SO 101.</t>
  </si>
  <si>
    <t>750*0,1</t>
  </si>
  <si>
    <t>110*0,1</t>
  </si>
  <si>
    <t>16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</si>
  <si>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</si>
  <si>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</si>
  <si>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-267092782</t>
  </si>
  <si>
    <t>110*(0,5-0,1)</t>
  </si>
  <si>
    <t>750*(0,5-0,1)</t>
  </si>
  <si>
    <t>17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</si>
  <si>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</si>
  <si>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</si>
  <si>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883059033</t>
  </si>
  <si>
    <t>Poznámka k položce:_x000D_
30%.</t>
  </si>
  <si>
    <t>344*0,3 'Přepočtené koeficientem množství</t>
  </si>
  <si>
    <t>18</t>
  </si>
  <si>
    <t>131203101</t>
  </si>
  <si>
    <t>Hloubení zapažených i nezapažených jam ručním nebo pneumatickým nářadím s urovnáním dna do předepsaného profilu a spádu v horninách tř. 3 soudržných</t>
  </si>
  <si>
    <t>581598057</t>
  </si>
  <si>
    <t>Vpusti:</t>
  </si>
  <si>
    <t>2,0*1,25*1,25*(15+1)</t>
  </si>
  <si>
    <t>19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</si>
  <si>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</si>
  <si>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</si>
  <si>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-975859535</t>
  </si>
  <si>
    <t>Poznámka k položce:_x000D_
30%</t>
  </si>
  <si>
    <t>50*0,3 'Přepočtené koeficientem množství</t>
  </si>
  <si>
    <t>20</t>
  </si>
  <si>
    <t>132201101</t>
  </si>
  <si>
    <t>Hloubení zapažených i nezapažených rýh šířky do 600 mm s urovnáním dna do předepsaného profilu a spádu v hornině tř. 3 do 100 m3</t>
  </si>
  <si>
    <t>-1614970934</t>
  </si>
  <si>
    <t>Lože pod obrubníky C20/25nXF3</t>
  </si>
  <si>
    <t>(73+8+350+250+400+435+70)*0,15*0,2</t>
  </si>
  <si>
    <t>Lože pod dvouřádek ze žulových kostek:</t>
  </si>
  <si>
    <t>(60+435)*0,25*0,1</t>
  </si>
  <si>
    <t>Betonová zídka:</t>
  </si>
  <si>
    <t>15*1,2*0,5</t>
  </si>
  <si>
    <t>Odvodňovací plastový žlab:</t>
  </si>
  <si>
    <t>6*0,75*0,75</t>
  </si>
  <si>
    <t>132201109</t>
  </si>
  <si>
    <t>Hloubení zapažených i nezapažených rýh šířky do 600 mm s urovnáním dna do předepsaného profilu a spádu v hornině tř. 3 Příplatek k cenám za lepivost horniny tř. 3</t>
  </si>
  <si>
    <t>424925964</t>
  </si>
  <si>
    <t>68,955*0,3 'Přepočtené koeficientem množství</t>
  </si>
  <si>
    <t>22</t>
  </si>
  <si>
    <t>132201201</t>
  </si>
  <si>
    <t>Hloubení zapažených i nezapažených rýh šířky přes 600 do 2 000 mm s urovnáním dna do předepsaného profilu a spádu v hornině tř. 3 do 100 m3</t>
  </si>
  <si>
    <t>-838837472</t>
  </si>
  <si>
    <t>Potrubí odvodnění:</t>
  </si>
  <si>
    <t>(0,15+1,75)*(0,3+0,6+0,3)*(1,4+1,4+1,4+0,5+6,5+5,4+4,7+6,1+4,5+3,0+10)</t>
  </si>
  <si>
    <t>(0,15+1,75)*(0,3+0,6+0,3)*(1,2+3,6+2,7+2,3)</t>
  </si>
  <si>
    <t>23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</si>
  <si>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</si>
  <si>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</si>
  <si>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-583009141</t>
  </si>
  <si>
    <t>24</t>
  </si>
  <si>
    <t>151811131</t>
  </si>
  <si>
    <t>Zřízení pažicích boxů pro pažení a rozepření stěn rýh podzemního vedení hloubka výkopu do 4 m, šířka do 1,2 m</t>
  </si>
  <si>
    <t>2068812796</t>
  </si>
  <si>
    <t>2,0*1,25*4*(15+1)</t>
  </si>
  <si>
    <t>(0,15+1,75)*2*(1,4+1,4+1,4+0,5+6,5+5,4+4,7+6,1+4,5+3,0+10)</t>
  </si>
  <si>
    <t>(0,15+1,75)*2*(1,2+3,6+2,7+2,3)</t>
  </si>
  <si>
    <t>25</t>
  </si>
  <si>
    <t>151811231</t>
  </si>
  <si>
    <t>Odstranění pažicích boxů pro pažení a rozepření stěn rýh podzemního vedení hloubka výkopu do 4 m, šířka do 1,2 m</t>
  </si>
  <si>
    <t>328247626</t>
  </si>
  <si>
    <t>26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</si>
  <si>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</si>
  <si>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</si>
  <si>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1382094292</t>
  </si>
  <si>
    <t>344+50+72,330+124,716</t>
  </si>
  <si>
    <t>27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</si>
  <si>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</si>
  <si>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</si>
  <si>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1645963385</t>
  </si>
  <si>
    <t>Poznámka k položce:_x000D_
Celkem 20 km</t>
  </si>
  <si>
    <t>591,046*10 'Přepočtené koeficientem množství</t>
  </si>
  <si>
    <t>28</t>
  </si>
  <si>
    <t>167101103</t>
  </si>
  <si>
    <t>Nakládání, skládání a překládání neulehlého výkopku nebo sypaniny skládání nebo překládání, z hornin tř. 1 až 4</t>
  </si>
  <si>
    <t>1783559250</t>
  </si>
  <si>
    <t>29</t>
  </si>
  <si>
    <t>171201201</t>
  </si>
  <si>
    <t>Uložení sypaniny na skládky</t>
  </si>
  <si>
    <t>1268438301</t>
  </si>
  <si>
    <t>30</t>
  </si>
  <si>
    <t>171201211</t>
  </si>
  <si>
    <t>Poplatek za uložení stavebního odpadu na skládce (skládkovné) zeminy a kameniva zatříděného do Katalogu odpadů pod kódem 170 504</t>
  </si>
  <si>
    <t>t</t>
  </si>
  <si>
    <t>-399525152</t>
  </si>
  <si>
    <t>591,046*1,975</t>
  </si>
  <si>
    <t>31</t>
  </si>
  <si>
    <t>174101101</t>
  </si>
  <si>
    <t>Zásyp sypaninou z jakékoliv horniny s uložením výkopku ve vrstvách se zhutněním jam, šachet, rýh nebo kolem objektů v těchto vykopávkách</t>
  </si>
  <si>
    <t>2021169361</t>
  </si>
  <si>
    <t>(2,0-0,3)*1,25*1,25*(15+1)</t>
  </si>
  <si>
    <t>(0,15+1,75-0,3-0,335)*(0,3+0,6+0,3)*(1,4+1,4+1,4+0,5+6,5+5,4+4,7+6,1+4,5+3,0+10)</t>
  </si>
  <si>
    <t>(0,15+1,75-0,3-0,335)*(0,3+0,6+0,3)*(1,2+3,6+2,7+2,3)</t>
  </si>
  <si>
    <t>32</t>
  </si>
  <si>
    <t>M</t>
  </si>
  <si>
    <t>58344197</t>
  </si>
  <si>
    <t>štěrkodrť frakce 0/63</t>
  </si>
  <si>
    <t>-996219072</t>
  </si>
  <si>
    <t>Poznámka k položce:_x000D_
kamenivo přírodní těžené  štěrkodrť frakce 0/63 (nepřípustné pro zásyp jsou popílek, hlušina (haldovina), struska a recykláty)</t>
  </si>
  <si>
    <t>125,534*1,9</t>
  </si>
  <si>
    <t>33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</si>
  <si>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</si>
  <si>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</si>
  <si>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-289810924</t>
  </si>
  <si>
    <t>Poznámka k položce:_x000D_
Obsyp potrubí provádět po vrstvách max. 15cm._x000D_
Jednotlivé vrstvy budou ručně hutněny na hodnotu 90% PS.</t>
  </si>
  <si>
    <t>0,3*1,25*1,25*(15+1)</t>
  </si>
  <si>
    <t>(0,3+0,15)*(0,3+0,6+0,3)*(1,4+1,4+1,4+0,5+6,5+5,4+4,7+6,1+4,5+3,0+10)</t>
  </si>
  <si>
    <t>(0,3+0,15)*(0,3+0,6+0,3)*(1,2+3,6+2,7+2,3)</t>
  </si>
  <si>
    <t>34</t>
  </si>
  <si>
    <t>58344121</t>
  </si>
  <si>
    <t>štěrkodrť frakce 0/8</t>
  </si>
  <si>
    <t>-885911448</t>
  </si>
  <si>
    <t>Poznámka k položce:_x000D_
kamenivo přírodní těžené štěrkodrť frakce 0/8 (nepřípustné pro zásyp jsou popílek, hlušina (haldovina), struska a recykláty)</t>
  </si>
  <si>
    <t>37,038*1,9</t>
  </si>
  <si>
    <t>35</t>
  </si>
  <si>
    <t>181202305</t>
  </si>
  <si>
    <t>Úprava pláně na stavbách dálnic strojně na násypech se zhutněním</t>
  </si>
  <si>
    <t>1304215736</t>
  </si>
  <si>
    <t>1650+400+510+280+170+1500+620+400+500</t>
  </si>
  <si>
    <t>36</t>
  </si>
  <si>
    <t>181301111</t>
  </si>
  <si>
    <t>Rozprostření a urovnání ornice v rovině nebo ve svahu sklonu do 1:5 při souvislé ploše přes 500 m2, tl. vrstvy do 100 mm</t>
  </si>
  <si>
    <t>530045627</t>
  </si>
  <si>
    <t>37</t>
  </si>
  <si>
    <t>181411121</t>
  </si>
  <si>
    <t>Založení trávníku na půdě předem připravené plochy do 1000 m2 výsevem včetně utažení lučního v rovině nebo na svahu do 1:5</t>
  </si>
  <si>
    <t>1854176773</t>
  </si>
  <si>
    <t>38</t>
  </si>
  <si>
    <t>00572410</t>
  </si>
  <si>
    <t>osivo směs travní parková</t>
  </si>
  <si>
    <t>kg</t>
  </si>
  <si>
    <t>1376324187</t>
  </si>
  <si>
    <t>750*0,015 'Přepočtené koeficientem množství</t>
  </si>
  <si>
    <t>39</t>
  </si>
  <si>
    <t>10371500</t>
  </si>
  <si>
    <t>substrát pro trávníky VL</t>
  </si>
  <si>
    <t>-1061417732</t>
  </si>
  <si>
    <t>750*0,025</t>
  </si>
  <si>
    <t>40</t>
  </si>
  <si>
    <t>185803111</t>
  </si>
  <si>
    <t>Ošetření trávníku jednorázové v rovině nebo na svahu do 1:5</t>
  </si>
  <si>
    <t>-1611932897</t>
  </si>
  <si>
    <t>41</t>
  </si>
  <si>
    <t>185803211</t>
  </si>
  <si>
    <t>Uválcování trávníku v rovině nebo na svahu do 1:5</t>
  </si>
  <si>
    <t>863798896</t>
  </si>
  <si>
    <t>Zakládání</t>
  </si>
  <si>
    <t>42</t>
  </si>
  <si>
    <t>274313611</t>
  </si>
  <si>
    <t>Základy z betonu prostého pasy betonu kamenem neprokládaného tř. C 16/20</t>
  </si>
  <si>
    <t>339732573</t>
  </si>
  <si>
    <t>Lože pod obrubníky C16/20nXF1:</t>
  </si>
  <si>
    <t>43</t>
  </si>
  <si>
    <t>274313711</t>
  </si>
  <si>
    <t>Základy z betonu prostého pasy betonu kamenem neprokládaného tř. C 20/25</t>
  </si>
  <si>
    <t>335585633</t>
  </si>
  <si>
    <t>60*0,25*0,1</t>
  </si>
  <si>
    <t>Svislé a kompletní konstrukce</t>
  </si>
  <si>
    <t>44</t>
  </si>
  <si>
    <t>359901111</t>
  </si>
  <si>
    <t>Vyčištění stok jakékoliv výšky</t>
  </si>
  <si>
    <t>319396910</t>
  </si>
  <si>
    <t>45</t>
  </si>
  <si>
    <t>359901211</t>
  </si>
  <si>
    <t>Monitoring stok (kamerový systém) jakékoli výšky nová kanalizace</t>
  </si>
  <si>
    <t>-1844030218</t>
  </si>
  <si>
    <t>Vodorovné konstrukce</t>
  </si>
  <si>
    <t>46</t>
  </si>
  <si>
    <t>430321515</t>
  </si>
  <si>
    <t>Schodišťové konstrukce a rampy z betonu železového (bez výztuže) stupně, schodnice, ramena, podesty s nosníky tř. C 20/25</t>
  </si>
  <si>
    <t>209569479</t>
  </si>
  <si>
    <t>9,5*2,0*1,0</t>
  </si>
  <si>
    <t>47</t>
  </si>
  <si>
    <t>431351121</t>
  </si>
  <si>
    <t>Bednění podest, podstupňových desek a ramp včetně podpěrné konstrukce výšky do 4 m půdorysně přímočarých zřízení</t>
  </si>
  <si>
    <t>421605183</t>
  </si>
  <si>
    <t>9,5*2,0</t>
  </si>
  <si>
    <t>48</t>
  </si>
  <si>
    <t>431351122</t>
  </si>
  <si>
    <t>Bednění podest, podstupňových desek a ramp včetně podpěrné konstrukce výšky do 4 m půdorysně přímočarých odstranění</t>
  </si>
  <si>
    <t>-1316333873</t>
  </si>
  <si>
    <t>49</t>
  </si>
  <si>
    <t>451572111</t>
  </si>
  <si>
    <t>Lože pod potrubí, stoky a drobné objekty v otevřeném výkopu z kameniva drobného těženého 0 až 4 mm</t>
  </si>
  <si>
    <t>-925221268</t>
  </si>
  <si>
    <t>0,1*1,25*1,25*(15+1)</t>
  </si>
  <si>
    <t>0,1*(0,3+0,6+0,3)*(1,4+1,4+1,4+0,5+6,5+5,4+4,7+6,1+4,5+3,0+10)</t>
  </si>
  <si>
    <t>0,1*(0,3+0,6+0,3)*(1,2+3,6+2,7+2,3)</t>
  </si>
  <si>
    <t>50</t>
  </si>
  <si>
    <t>452311141</t>
  </si>
  <si>
    <t>Podkladní a zajišťovací konstrukce z betonu prostého v otevřeném výkopu desky pod potrubí, stoky a drobné objekty z betonu tř. C 16/20</t>
  </si>
  <si>
    <t>1861884388</t>
  </si>
  <si>
    <t>Potrubí:</t>
  </si>
  <si>
    <t>(54,7)*1,4*0,15</t>
  </si>
  <si>
    <t>Šachty:</t>
  </si>
  <si>
    <t>2*2*(15+1)*0,15</t>
  </si>
  <si>
    <t>Komunikace pozemní</t>
  </si>
  <si>
    <t>51</t>
  </si>
  <si>
    <t>564201111</t>
  </si>
  <si>
    <t>Podklad nebo podsyp ze štěrkopísku ŠP s rozprostřením, vlhčením a zhutněním, po zhutnění tl. 40 mm</t>
  </si>
  <si>
    <t>294026109</t>
  </si>
  <si>
    <t>Komunikace - skladba A:</t>
  </si>
  <si>
    <t>Komunikace - skladba B:</t>
  </si>
  <si>
    <t>Komunikace - skladba C (ČSN 73 6131, Edef,2 = 90MPa):</t>
  </si>
  <si>
    <t>510</t>
  </si>
  <si>
    <t>Komunikace - skladba D:</t>
  </si>
  <si>
    <t>Chodník - skladba E (ČSN 73 6131, Edef,2 = 50MPa):</t>
  </si>
  <si>
    <t>170</t>
  </si>
  <si>
    <t>Chodník - skladba F (ČSN 73 6131, Edef,2 = 50MPa):</t>
  </si>
  <si>
    <t>1500</t>
  </si>
  <si>
    <t>Chodník pojížděný - skladba G (ČSN 73 6131, Edef,2 = 70MPa):</t>
  </si>
  <si>
    <t>620</t>
  </si>
  <si>
    <t>Chodník - skladba H (ČSN 73 6131, Edef,2 = 50MPa):</t>
  </si>
  <si>
    <t>400</t>
  </si>
  <si>
    <t>Společná stezka – skladba I (ČSN 73 6131, Edef,2 = 50MPa):</t>
  </si>
  <si>
    <t>500</t>
  </si>
  <si>
    <t>52</t>
  </si>
  <si>
    <t>564851111</t>
  </si>
  <si>
    <t>Podklad ze štěrkodrti ŠD s rozprostřením a zhutněním, po zhutnění tl. 150 mm</t>
  </si>
  <si>
    <t>695944156</t>
  </si>
  <si>
    <t>Komunikace - skladba A (ŠD 0/63, ČSN 73 6126-1,Edef,2 = 70MPa ):</t>
  </si>
  <si>
    <t>1650</t>
  </si>
  <si>
    <t>Komunikace - skladba B (ŠD 0/63, ČSN 73 6126-1,Edef,2 = 70MPa ):</t>
  </si>
  <si>
    <t>400+55</t>
  </si>
  <si>
    <t>Mínus nezpůsobilý výdaj:</t>
  </si>
  <si>
    <t>-77</t>
  </si>
  <si>
    <t>Komunikace - skladba B (ŠD 0/32, ČSN 73 6126-1,Edef,2 = 100MPa ):</t>
  </si>
  <si>
    <t>Komunikace - skladba C (ČSN 73 6126-1, Edef,2 = 60MPa):</t>
  </si>
  <si>
    <t>-69</t>
  </si>
  <si>
    <t>Chodník - skladba E (ČSN 73 6126-1, Edef,2 = 30MPa):</t>
  </si>
  <si>
    <t>Chodník - skladba F (ČSN 73 6126-1, Edef,2 = 30MPa):</t>
  </si>
  <si>
    <t>Chodník - skladba H  (ČSN 73 6126-1, Edef,2 = 30MPa):</t>
  </si>
  <si>
    <t>Společná stezka – skladba I (ČSN 73 6126-1, Edef,2 = 30MPa):</t>
  </si>
  <si>
    <t>53</t>
  </si>
  <si>
    <t>564861111</t>
  </si>
  <si>
    <t>Podklad ze štěrkodrti ŠD s rozprostřením a zhutněním, po zhutnění tl. 200 mm</t>
  </si>
  <si>
    <t>-1695508796</t>
  </si>
  <si>
    <t>Komunikace - skladba A(ŠD 0/32, ČSN 73 6126-1, Edef=110MPa):</t>
  </si>
  <si>
    <t>Komunikace - skladba C (ČSN 73 6126-1, Edef=30MPa):</t>
  </si>
  <si>
    <t>54</t>
  </si>
  <si>
    <t>564871111</t>
  </si>
  <si>
    <t>Podklad ze štěrkodrti ŠD s rozprostřením a zhutněním, po zhutnění tl. 250 mm</t>
  </si>
  <si>
    <t>397782766</t>
  </si>
  <si>
    <t>Komunikace - skladba D (ČSN 73 6126-1, Edef,2 = 45MPa):</t>
  </si>
  <si>
    <t>280</t>
  </si>
  <si>
    <t>Chodník pojížděný - skladba G (ČSN 73 6126-1, Edef,2 = 30MPa):</t>
  </si>
  <si>
    <t>55</t>
  </si>
  <si>
    <t>564952111</t>
  </si>
  <si>
    <t>Podklad z mechanicky zpevněného kameniva MZK (minerální beton) s rozprostřením a s hutněním, po zhutnění tl. 150 mm</t>
  </si>
  <si>
    <t>-1448291761</t>
  </si>
  <si>
    <t>Komunikace - skladba D (ČSN 73 6123-1, Edef,2 = 90MPa):</t>
  </si>
  <si>
    <t>56</t>
  </si>
  <si>
    <t>565166112</t>
  </si>
  <si>
    <t>Asfaltový beton vrstva podkladní ACP 22 (obalované kamenivo hrubozrnné - OKH) s rozprostřením a zhutněním v pruhu šířky do 3 m, po zhutnění tl. 90 mm</t>
  </si>
  <si>
    <t>739104429</t>
  </si>
  <si>
    <t>Komunikace - skladba A (ČSN EN 13 108-1):</t>
  </si>
  <si>
    <t>57</t>
  </si>
  <si>
    <t>571908112</t>
  </si>
  <si>
    <t>Kryt vymývaným dekoračním kamenivem (kačírkem) tl. 300 mm</t>
  </si>
  <si>
    <t>-1244405421</t>
  </si>
  <si>
    <t>58</t>
  </si>
  <si>
    <t>573111112</t>
  </si>
  <si>
    <t>Postřik infiltrační PI z asfaltu silničního s posypem kamenivem, v množství 1,00 kg/m2</t>
  </si>
  <si>
    <t>1968508247</t>
  </si>
  <si>
    <t>Komunikace - skladba A (ČSN 73 6129):</t>
  </si>
  <si>
    <t>Komunikace - skladba B (ČSN 73 6129):</t>
  </si>
  <si>
    <t>59</t>
  </si>
  <si>
    <t>573231106</t>
  </si>
  <si>
    <t>Postřik spojovací PS bez posypu kamenivem ze silniční emulze, v množství 0,30 kg/m2</t>
  </si>
  <si>
    <t>819422480</t>
  </si>
  <si>
    <t>1650+1650</t>
  </si>
  <si>
    <t>60</t>
  </si>
  <si>
    <t>577134131</t>
  </si>
  <si>
    <t>Asfaltový beton vrstva obrusná ACO 11 (ABS) s rozprostřením a se zhutněním z modifikovaného asfaltu v pruhu šířky do 3 m, po zhutnění tl. 40 mm</t>
  </si>
  <si>
    <t>1124944455</t>
  </si>
  <si>
    <t>61</t>
  </si>
  <si>
    <t>577155132</t>
  </si>
  <si>
    <t>Asfaltový beton vrstva ložní ACL 16 (ABH) s rozprostřením a zhutněním z modifikovaného asfaltu v pruhu šířky do 3 m, po zhutnění tl. 60 mm</t>
  </si>
  <si>
    <t>-1116712979</t>
  </si>
  <si>
    <t>62</t>
  </si>
  <si>
    <t>577165132</t>
  </si>
  <si>
    <t>Asfaltový beton vrstva ložní ACL 16 (ABH) s rozprostřením a zhutněním z modifikovaného asfaltu v pruhu šířky do 3 m, po zhutnění tl. 70 mm</t>
  </si>
  <si>
    <t>-1352141793</t>
  </si>
  <si>
    <t>Komunikace - skladba B (ČSN EN 13 108-1):</t>
  </si>
  <si>
    <t>63</t>
  </si>
  <si>
    <t>581141214</t>
  </si>
  <si>
    <t>Kryt cementobetonový silničních komunikací skupiny CB II tl. 230 mm</t>
  </si>
  <si>
    <t>536690428</t>
  </si>
  <si>
    <t>Komunikace - skladba D (Beton C30/37 XF4, S3):</t>
  </si>
  <si>
    <t>64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</si>
  <si>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</si>
  <si>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</si>
  <si>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927809539</t>
  </si>
  <si>
    <t>Pročištění stáv. dvouřádku:</t>
  </si>
  <si>
    <t>60*0,2</t>
  </si>
  <si>
    <t>Nový dvouřádek:</t>
  </si>
  <si>
    <t>435*0,2</t>
  </si>
  <si>
    <t>25*0,2</t>
  </si>
  <si>
    <t>65</t>
  </si>
  <si>
    <t>58381007</t>
  </si>
  <si>
    <t>kostka dlažební žula drobná 8/10</t>
  </si>
  <si>
    <t>1160225155</t>
  </si>
  <si>
    <t>Pročištění stáv. dvouřádku (10%výměna):</t>
  </si>
  <si>
    <t>60*0,2*0,1</t>
  </si>
  <si>
    <t>93,2*1,1 'Přepočtené koeficientem množství</t>
  </si>
  <si>
    <t>66</t>
  </si>
  <si>
    <t>596211132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</si>
  <si>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C, pro plochy přes 100 do 300 m2</t>
  </si>
  <si>
    <t>1414807605</t>
  </si>
  <si>
    <t>Chodník - skladba E (ČSN 73 6131):</t>
  </si>
  <si>
    <t>Společná stezka – skladba I:</t>
  </si>
  <si>
    <t>67</t>
  </si>
  <si>
    <t>59245015</t>
  </si>
  <si>
    <t>dlažba zámková tvaru I 200x165x60mm přírodní</t>
  </si>
  <si>
    <t>1980684731</t>
  </si>
  <si>
    <t>170*1,05 'Přepočtené koeficientem množství</t>
  </si>
  <si>
    <t>68</t>
  </si>
  <si>
    <t>59245321</t>
  </si>
  <si>
    <t>dlažba plošná betonová 400x400x45mm barevná</t>
  </si>
  <si>
    <t>-1612303507</t>
  </si>
  <si>
    <t>Společná stezka – skladba I (ČSN 73 6131):</t>
  </si>
  <si>
    <t>500*1,1 'Přepočtené koeficientem množství</t>
  </si>
  <si>
    <t>69</t>
  </si>
  <si>
    <t>596212232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</si>
  <si>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C, pro plochy přes 100 do 300 m2</t>
  </si>
  <si>
    <t>757763036</t>
  </si>
  <si>
    <t>Vodící linie:</t>
  </si>
  <si>
    <t>90</t>
  </si>
  <si>
    <t>Reliéfní dlažba:</t>
  </si>
  <si>
    <t>120</t>
  </si>
  <si>
    <t>70</t>
  </si>
  <si>
    <t>59245224</t>
  </si>
  <si>
    <t>dlažba zámková tvaru I základní pro nevidomé 196x161x80mm barevná</t>
  </si>
  <si>
    <t>-1123732313</t>
  </si>
  <si>
    <t>210*1,1 'Přepočtené koeficientem množství</t>
  </si>
  <si>
    <t>71</t>
  </si>
  <si>
    <t>596811312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</si>
  <si>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přes 300 m2</t>
  </si>
  <si>
    <t>415513698</t>
  </si>
  <si>
    <t>Komunikace - skladba C (ČSN 73 6131):</t>
  </si>
  <si>
    <t>Chodník - skladba F (ČSN 73 6131):</t>
  </si>
  <si>
    <t>Chodník pojížděný - skladba G (ČSN 73 6131):</t>
  </si>
  <si>
    <t>Chodník - skladba H (ČSN 73 6131):</t>
  </si>
  <si>
    <t>72</t>
  </si>
  <si>
    <t>59246018</t>
  </si>
  <si>
    <t>dlažba velkoformátová betonová plochy do 0,5m2 tl 80mm přírodní</t>
  </si>
  <si>
    <t>353557420</t>
  </si>
  <si>
    <t>Chodník - skladba F ,tl. 60mm (ČSN 73 6131):</t>
  </si>
  <si>
    <t>Chodník pojížděný - skladba G, tl. 80mm (ČSN 73 6131):</t>
  </si>
  <si>
    <t>2120*1,1 'Přepočtené koeficientem množství</t>
  </si>
  <si>
    <t>73</t>
  </si>
  <si>
    <t>5838465311R</t>
  </si>
  <si>
    <t>křemencová dlažba pojížděná 150/150 tl. 80mm</t>
  </si>
  <si>
    <t>dle dodavatele</t>
  </si>
  <si>
    <t>246595475</t>
  </si>
  <si>
    <t>441*1,1 'Přepočtené koeficientem množství</t>
  </si>
  <si>
    <t>74</t>
  </si>
  <si>
    <t>5838113412R</t>
  </si>
  <si>
    <t>žulová štípaná deska 100/100 tl. 100mm</t>
  </si>
  <si>
    <t>-658182082</t>
  </si>
  <si>
    <t>400*1,1 'Přepočtené koeficientem množství</t>
  </si>
  <si>
    <t>Trubní vedení</t>
  </si>
  <si>
    <t>75</t>
  </si>
  <si>
    <t>871313121</t>
  </si>
  <si>
    <t>Montáž kanalizačního potrubí z plastů z tvrdého PVC těsněných gumovým kroužkem v otevřeném výkopu ve sklonu do 20 % DN 160</t>
  </si>
  <si>
    <t>-1302648941</t>
  </si>
  <si>
    <t>1,4+1,4+1,4+0,5+6,5+5,4+4,7+6,1+4,5+3,0+10,0+1,2+3,6+2,7+2,3</t>
  </si>
  <si>
    <t>76</t>
  </si>
  <si>
    <t>28611174</t>
  </si>
  <si>
    <t>trubka kanalizační PVC DN 160x3000 mm SN 10</t>
  </si>
  <si>
    <t>638013039</t>
  </si>
  <si>
    <t>54,7*1,1 'Přepočtené koeficientem množství</t>
  </si>
  <si>
    <t>77</t>
  </si>
  <si>
    <t>890411851</t>
  </si>
  <si>
    <t>Bourání šachet a jímek strojně velikosti obestavěného prostoru do 1,5 m3 z prefabrikovaných skruží</t>
  </si>
  <si>
    <t>1748127248</t>
  </si>
  <si>
    <t>78</t>
  </si>
  <si>
    <t>892372111</t>
  </si>
  <si>
    <t>Tlakové zkoušky vodou zabezpečení konců potrubí při tlakových zkouškách DN do 300</t>
  </si>
  <si>
    <t>kus</t>
  </si>
  <si>
    <t>-2077887802</t>
  </si>
  <si>
    <t>15+1+1+1</t>
  </si>
  <si>
    <t>79</t>
  </si>
  <si>
    <t>892381111</t>
  </si>
  <si>
    <t>Tlakové zkoušky vodou na potrubí DN 250, 300 nebo 350</t>
  </si>
  <si>
    <t>1587499043</t>
  </si>
  <si>
    <t>80</t>
  </si>
  <si>
    <t>894411311</t>
  </si>
  <si>
    <t>Osazení betonových nebo železobetonových dílců pro šachty skruží rovných</t>
  </si>
  <si>
    <t>-286057014</t>
  </si>
  <si>
    <t>Poznámka k položce:_x000D_
Nástupnice bude obložena kamenin. pásky v protiskluzové úpravě R11, dle DIN 51 130 do spec. tmelu pro lepení obkladů ve styku s odpadní vodou._x000D_
Kyneta bude obložena po nástupnici kameninovými pásky – hladká úprava._x000D_
Stupadla jsou navržena s oc. jádrem s PE povlakem dle DIN 19 555-4._x000D_
Spoje prefabrikátu budou utěsněny elastomerovým těsněním._x000D_
Rám poklopu osadit na maltu na cementové bázi.</t>
  </si>
  <si>
    <t>15+15+15</t>
  </si>
  <si>
    <t>81</t>
  </si>
  <si>
    <t>59223854</t>
  </si>
  <si>
    <t>skruž pro uliční vpusť s výtokovým otvorem PVC betonová 450x350x50mm</t>
  </si>
  <si>
    <t>1053929629</t>
  </si>
  <si>
    <t>Poznámka k položce:_x000D_
Např.: TBV – Q 450/350/3a PVC</t>
  </si>
  <si>
    <t>82</t>
  </si>
  <si>
    <t>59223857</t>
  </si>
  <si>
    <t>skruž pro uliční vpusť horní betonová 450x295x50mm</t>
  </si>
  <si>
    <t>651984507</t>
  </si>
  <si>
    <t>Poznámka k položce:_x000D_
Např.: TBV – Q 390/60/5d</t>
  </si>
  <si>
    <t>83</t>
  </si>
  <si>
    <t>59223858</t>
  </si>
  <si>
    <t>skruž pro uliční vpusť horní betonová 450x570x50mm</t>
  </si>
  <si>
    <t>-589934914</t>
  </si>
  <si>
    <t>Poznámka k položce:_x000D_
Např.: TBV – Q 450/570/5d</t>
  </si>
  <si>
    <t>84</t>
  </si>
  <si>
    <t>894412411</t>
  </si>
  <si>
    <t>Osazení betonových nebo železobetonových dílců pro šachty skruží přechodových</t>
  </si>
  <si>
    <t>-66556152</t>
  </si>
  <si>
    <t>Poznámka k položce:_x000D_
Nástupnice bude obložena kamenin. pásky v protiskluzové úpravě R11, dle DIN 51 130 do spec. tmelu pro lepení obkladů ve styku s odpadní vodou._x000D_
Kyneta bude obložena po nástupnici kameninovými pásky – hladká úprava._x000D_
Stupadla jsou navržena s oc. jádrem s PE povlakem dle DIN 19 555-4._x000D_
Zaústění kameninového potrubí je navrženo přes šachtové vložky._x000D_
Rám poklopu osadit na maltu na cementové bázi.</t>
  </si>
  <si>
    <t>85</t>
  </si>
  <si>
    <t>59223864</t>
  </si>
  <si>
    <t>prstenec pro uliční vpusť vyrovnávací betonový 390x60x130mm</t>
  </si>
  <si>
    <t>-943316925</t>
  </si>
  <si>
    <t>Poznámka k položce:_x000D_
Např.: TBV – Q 390/60/10a</t>
  </si>
  <si>
    <t>86</t>
  </si>
  <si>
    <t>59224348</t>
  </si>
  <si>
    <t>těsnění elastomerové pro spojení šachetních dílů DN 1000</t>
  </si>
  <si>
    <t>-896770081</t>
  </si>
  <si>
    <t>15+45</t>
  </si>
  <si>
    <t>87</t>
  </si>
  <si>
    <t>28614195</t>
  </si>
  <si>
    <t>koš sběrný (PE-HD) DN 300, výška 250mm pro kanalizační šachtu plastovou</t>
  </si>
  <si>
    <t>-1556713616</t>
  </si>
  <si>
    <t>Poznámka k položce:_x000D_
Např.: koš DIN 4052 - A4</t>
  </si>
  <si>
    <t>88</t>
  </si>
  <si>
    <t>894414111</t>
  </si>
  <si>
    <t>Osazení betonových nebo železobetonových dílců pro šachty skruží základových (dno)</t>
  </si>
  <si>
    <t>-1651834435</t>
  </si>
  <si>
    <t>89</t>
  </si>
  <si>
    <t>59223852</t>
  </si>
  <si>
    <t>dno pro uliční vpusť s kalovou prohlubní betonové 450x300x50mm</t>
  </si>
  <si>
    <t>-779141576</t>
  </si>
  <si>
    <t>Poznámka k položce:_x000D_
Např.: TBV – Q 450/290/2a</t>
  </si>
  <si>
    <t>895941311</t>
  </si>
  <si>
    <t>Zřízení vpusti kanalizační uliční z betonových dílců typ UVB-50</t>
  </si>
  <si>
    <t>-708030673</t>
  </si>
  <si>
    <t>Chodníková vpusť:</t>
  </si>
  <si>
    <t>91</t>
  </si>
  <si>
    <t>59221652.R_01</t>
  </si>
  <si>
    <t>vpusťový komplet - chodníková vpusť čtvercová 300x300mm</t>
  </si>
  <si>
    <t>-585438895</t>
  </si>
  <si>
    <t>92</t>
  </si>
  <si>
    <t>899104112</t>
  </si>
  <si>
    <t>Osazení poklopů litinových a ocelových včetně rámů pro třídu zatížení D400, E600</t>
  </si>
  <si>
    <t>-1935950715</t>
  </si>
  <si>
    <t>Podobrubníkový poklop v. 160:</t>
  </si>
  <si>
    <t>Podobrubníkový poklop v. 220</t>
  </si>
  <si>
    <t>93</t>
  </si>
  <si>
    <t>28661935.R_01</t>
  </si>
  <si>
    <t>podobrubníkový poklop šachtový litinový pro třídu zatížení D400, výška obruby 160mm</t>
  </si>
  <si>
    <t>378336267</t>
  </si>
  <si>
    <t>94</t>
  </si>
  <si>
    <t>28661935.R_02</t>
  </si>
  <si>
    <t>podobrubníkový poklop šachtový litinový pro třídu zatížení D400, výška obruby 220mm</t>
  </si>
  <si>
    <t>1560252024</t>
  </si>
  <si>
    <t>95</t>
  </si>
  <si>
    <t>899131113</t>
  </si>
  <si>
    <t>Výměna šachtového rámu tř. D 400 včetně poklopu s osazením a dodáním nového rámu z litiny a betonu</t>
  </si>
  <si>
    <t>2034919683</t>
  </si>
  <si>
    <t>Poznámka k položce:_x000D_
Včetně kalového koše.</t>
  </si>
  <si>
    <t>38+25</t>
  </si>
  <si>
    <t>96</t>
  </si>
  <si>
    <t>899204112</t>
  </si>
  <si>
    <t>Osazení mříží litinových včetně rámů a košů na bahno pro třídu zatížení D400, E600</t>
  </si>
  <si>
    <t>-1408857772</t>
  </si>
  <si>
    <t>97</t>
  </si>
  <si>
    <t>28661938</t>
  </si>
  <si>
    <t>mříž litinová 600/40T, 420X620 D400</t>
  </si>
  <si>
    <t>-1534096835</t>
  </si>
  <si>
    <t>98</t>
  </si>
  <si>
    <t>899331111</t>
  </si>
  <si>
    <t>Výšková úprava uličního vstupu nebo vpusti do 200 mm zvýšením poklopu</t>
  </si>
  <si>
    <t>111702649</t>
  </si>
  <si>
    <t>99</t>
  </si>
  <si>
    <t>899431111</t>
  </si>
  <si>
    <t>Výšková úprava uličního vstupu nebo vpusti do 200 mm zvýšením krycího hrnce, šoupěte nebo hydrantu bez úpravy armatur</t>
  </si>
  <si>
    <t>663609465</t>
  </si>
  <si>
    <t>Ostatní konstrukce a práce, bourání</t>
  </si>
  <si>
    <t>100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</si>
  <si>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</si>
  <si>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</si>
  <si>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1922038594</t>
  </si>
  <si>
    <t>Betonová obruba silniční 150/250:</t>
  </si>
  <si>
    <t>350</t>
  </si>
  <si>
    <t>Zastávkový  (Kasselský) obrubník:</t>
  </si>
  <si>
    <t>73+4+4</t>
  </si>
  <si>
    <t>101</t>
  </si>
  <si>
    <t>59217040</t>
  </si>
  <si>
    <t>obrubník betonový bezbariérový náběhový</t>
  </si>
  <si>
    <t>-495290798</t>
  </si>
  <si>
    <t>102</t>
  </si>
  <si>
    <t>59217041</t>
  </si>
  <si>
    <t>obrubník betonový bezbariérový přímý</t>
  </si>
  <si>
    <t>-1232193042</t>
  </si>
  <si>
    <t>103</t>
  </si>
  <si>
    <t>59217023</t>
  </si>
  <si>
    <t>obrubník betonový chodníkový 1000x150x250mm</t>
  </si>
  <si>
    <t>-732410604</t>
  </si>
  <si>
    <t>104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</si>
  <si>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</si>
  <si>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</si>
  <si>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-1119270380</t>
  </si>
  <si>
    <t>Betonová obruba chodníková 80/200:</t>
  </si>
  <si>
    <t>250</t>
  </si>
  <si>
    <t>105</t>
  </si>
  <si>
    <t>59217018</t>
  </si>
  <si>
    <t>obrubník betonový chodníkový 1000x80x200mm</t>
  </si>
  <si>
    <t>181994331</t>
  </si>
  <si>
    <t>106</t>
  </si>
  <si>
    <t>916241113</t>
  </si>
  <si>
    <t>Osazení obrubníku kamenného se zřízením lože, s vyplněním a zatřením spár cementovou maltou ležatého s boční opěrou z betonu prostého, do lože z betonu prostého</t>
  </si>
  <si>
    <t>-1504671977</t>
  </si>
  <si>
    <t>OP3 oblouk:</t>
  </si>
  <si>
    <t>OP3</t>
  </si>
  <si>
    <t>107</t>
  </si>
  <si>
    <t>58380004</t>
  </si>
  <si>
    <t>obrubník kamenný žulový přímý 250x200mm</t>
  </si>
  <si>
    <t>1647970643</t>
  </si>
  <si>
    <t>108</t>
  </si>
  <si>
    <t>58380414</t>
  </si>
  <si>
    <t>obrubník kamenný žulový obloukový R 0,5-1m 250x200mm</t>
  </si>
  <si>
    <t>-1455830490</t>
  </si>
  <si>
    <t>109</t>
  </si>
  <si>
    <t>919111213</t>
  </si>
  <si>
    <t>Řezání dilatačních spár v čerstvém cementobetonovém krytu vytvoření komůrky pro těsnící zálivku šířky 10 mm, hloubky 25 mm</t>
  </si>
  <si>
    <t>-1339145517</t>
  </si>
  <si>
    <t>Šířka 8-10mm, délka 4m á 5m:</t>
  </si>
  <si>
    <t>(40/5)*4</t>
  </si>
  <si>
    <t>110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</si>
  <si>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</si>
  <si>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</si>
  <si>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2052392911</t>
  </si>
  <si>
    <t>111</t>
  </si>
  <si>
    <t>919131111</t>
  </si>
  <si>
    <t>Vyztužení dilatačních spár v cementobetonovém krytu kluznými trny průměru 25 mm, délky 500 mm</t>
  </si>
  <si>
    <t>-1771799878</t>
  </si>
  <si>
    <t>112</t>
  </si>
  <si>
    <t>919735113</t>
  </si>
  <si>
    <t>Řezání stávajícího živičného krytu nebo podkladu hloubky přes 100 do 150 mm</t>
  </si>
  <si>
    <t>-400552840</t>
  </si>
  <si>
    <t>113</t>
  </si>
  <si>
    <t>919748111</t>
  </si>
  <si>
    <t>Provedení postřiku, popř. zdrsnění povrchu cementobetonového krytu nebo podkladu ochrannou emulzí</t>
  </si>
  <si>
    <t>-1090131504</t>
  </si>
  <si>
    <t>260*0,5</t>
  </si>
  <si>
    <t>114</t>
  </si>
  <si>
    <t>111625530</t>
  </si>
  <si>
    <t>emulze asfaltová rychleštěpná pro tryskové vysprávky</t>
  </si>
  <si>
    <t>-1599774021</t>
  </si>
  <si>
    <t>Poznámka k položce:_x000D_
Spojovací postřik po odřezání stáv. komunikace,, 10kg/m2.</t>
  </si>
  <si>
    <t>130*10*0,001</t>
  </si>
  <si>
    <t>115</t>
  </si>
  <si>
    <t>935932421</t>
  </si>
  <si>
    <t>Odvodňovací plastový žlab pro třídu zatížení D 400 vnitřní šířky 200 mm s krycím roštem mřížkovým z pozinkované oceli</t>
  </si>
  <si>
    <t>9062944</t>
  </si>
  <si>
    <t>116</t>
  </si>
  <si>
    <t>961044111</t>
  </si>
  <si>
    <t>Bourání základů z betonu prostého</t>
  </si>
  <si>
    <t>-207559362</t>
  </si>
  <si>
    <t>Základy pod stáv. mobiliářem:</t>
  </si>
  <si>
    <t>0,8*0,5*0,5*(13*2+1+1+2+11+6+3+2+10+15)</t>
  </si>
  <si>
    <t>Základy pod stáv. čekárny autobusů:</t>
  </si>
  <si>
    <t>0,8*0,5*0,5*4*2</t>
  </si>
  <si>
    <t>Základy pod stáv. zábradlím:</t>
  </si>
  <si>
    <t>0,8*0,5*0,5*10</t>
  </si>
  <si>
    <t>Základy pod stáv. palisádou:</t>
  </si>
  <si>
    <t>0,8*0,5*0,5*130</t>
  </si>
  <si>
    <t>117</t>
  </si>
  <si>
    <t>966001211</t>
  </si>
  <si>
    <t>Odstranění lavičky parkové stabilní zabetonované</t>
  </si>
  <si>
    <t>-153745517</t>
  </si>
  <si>
    <t>118</t>
  </si>
  <si>
    <t>966001311</t>
  </si>
  <si>
    <t>Odstranění odpadkového koše s betonovou patkou</t>
  </si>
  <si>
    <t>-1410363925</t>
  </si>
  <si>
    <t>119</t>
  </si>
  <si>
    <t>966001411</t>
  </si>
  <si>
    <t>Odstranění stojanu na kola přichyceného kotevními šrouby</t>
  </si>
  <si>
    <t>1792802792</t>
  </si>
  <si>
    <t>6+3+2</t>
  </si>
  <si>
    <t>966051111</t>
  </si>
  <si>
    <t>Bourání palisád betonových osazených v řadě</t>
  </si>
  <si>
    <t>-399795772</t>
  </si>
  <si>
    <t>130*0,5*1</t>
  </si>
  <si>
    <t>997</t>
  </si>
  <si>
    <t>Přesun sutě</t>
  </si>
  <si>
    <t>121</t>
  </si>
  <si>
    <t>997002611</t>
  </si>
  <si>
    <t>Nakládání suti a vybouraných hmot na dopravní prostředek pro vodorovné přemístění</t>
  </si>
  <si>
    <t>1778609900</t>
  </si>
  <si>
    <t>122</t>
  </si>
  <si>
    <t>997006512</t>
  </si>
  <si>
    <t>Vodorovná doprava suti na skládku s naložením na dopravní prostředek a složením přes 100 m do 1 km</t>
  </si>
  <si>
    <t>-1144499010</t>
  </si>
  <si>
    <t>123</t>
  </si>
  <si>
    <t>997006519</t>
  </si>
  <si>
    <t>Vodorovná doprava suti na skládku s naložením na dopravní prostředek a složením Příplatek k ceně za každý další i započatý 1 km</t>
  </si>
  <si>
    <t>1309470918</t>
  </si>
  <si>
    <t>6973,733*19 'Přepočtené koeficientem množství</t>
  </si>
  <si>
    <t>124</t>
  </si>
  <si>
    <t>997013801</t>
  </si>
  <si>
    <t>Poplatek za uložení stavebního odpadu na skládce (skládkovné) z prostého betonu zatříděného do Katalogu odpadů pod kódem 170 101</t>
  </si>
  <si>
    <t>-67378706</t>
  </si>
  <si>
    <t>315,84+456,170+90+169</t>
  </si>
  <si>
    <t>125</t>
  </si>
  <si>
    <t>997013831</t>
  </si>
  <si>
    <t>Poplatek za uložení stavebního odpadu na skládce (skládkovné) směsného stavebního a demoličního zatříděného do Katalogu odpadů pod kódem 170 904</t>
  </si>
  <si>
    <t>-1021467598</t>
  </si>
  <si>
    <t>4,950+6,266+0,957+0,275</t>
  </si>
  <si>
    <t>126</t>
  </si>
  <si>
    <t>997221845</t>
  </si>
  <si>
    <t>Poplatek za uložení stavebního odpadu na skládce (skládkovné) asfaltového bez obsahu dehtu zatříděného do Katalogu odpadů pod kódem 170 302</t>
  </si>
  <si>
    <t>-1274971558</t>
  </si>
  <si>
    <t>288,2+589,5+167,88</t>
  </si>
  <si>
    <t>127</t>
  </si>
  <si>
    <t>997221855</t>
  </si>
  <si>
    <t>-124195270</t>
  </si>
  <si>
    <t>379,470+944+1626,0+1808,4</t>
  </si>
  <si>
    <t>998</t>
  </si>
  <si>
    <t>Přesun hmot</t>
  </si>
  <si>
    <t>128</t>
  </si>
  <si>
    <t>998225111</t>
  </si>
  <si>
    <t>Přesun hmot pro komunikace s krytem z kameniva, monolitickým betonovým nebo živičným dopravní vzdálenost do 200 m jakékoliv délky objektu</t>
  </si>
  <si>
    <t>-1559269598</t>
  </si>
  <si>
    <t>PSV</t>
  </si>
  <si>
    <t>Práce a dodávky PSV</t>
  </si>
  <si>
    <t>711</t>
  </si>
  <si>
    <t>Izolace proti vodě, vlhkosti a plynům</t>
  </si>
  <si>
    <t>129</t>
  </si>
  <si>
    <t>711161117</t>
  </si>
  <si>
    <t>Izolace proti zemní vlhkosti a beztlakové vodě nopovými fóliemi na ploše vodorovné V vrstva ochranná, odvětrávací a drenážní výška nopku 40,0 mm, tl. fólie do 2,0 mm</t>
  </si>
  <si>
    <t>-457617667</t>
  </si>
  <si>
    <t>330*2</t>
  </si>
  <si>
    <t>767</t>
  </si>
  <si>
    <t>Konstrukce zámečnické</t>
  </si>
  <si>
    <t>130</t>
  </si>
  <si>
    <t>767161814</t>
  </si>
  <si>
    <t>Demontáž zábradlí rovného nerozebíratelný spoj hmotnosti 1 m zábradlí přes 20 kg</t>
  </si>
  <si>
    <t>85117075</t>
  </si>
  <si>
    <t>131</t>
  </si>
  <si>
    <t>767165111</t>
  </si>
  <si>
    <t>Montáž zábradlí rovného madel z trubek nebo tenkostěnných profilů šroubováním</t>
  </si>
  <si>
    <t>-1254626492</t>
  </si>
  <si>
    <t>2*5</t>
  </si>
  <si>
    <t>132</t>
  </si>
  <si>
    <t>55343050.R_01</t>
  </si>
  <si>
    <t>madlo na zábradlí schodišťové, nátěr antracit</t>
  </si>
  <si>
    <t>-338728230</t>
  </si>
  <si>
    <t>133</t>
  </si>
  <si>
    <t>767220410</t>
  </si>
  <si>
    <t>Montáž schodišťového zábradlí z profilové oceli do zdiva, hmotnosti 1 m zábradlí do 20 kg</t>
  </si>
  <si>
    <t>315630760</t>
  </si>
  <si>
    <t>9,5+5,0</t>
  </si>
  <si>
    <t>134</t>
  </si>
  <si>
    <t>63126080.R_01</t>
  </si>
  <si>
    <t>zábradlí schodišťové v. 1,1m, ocelové profily, výplň mléčné sklo, nátěr antracit</t>
  </si>
  <si>
    <t>1924514285</t>
  </si>
  <si>
    <t>135</t>
  </si>
  <si>
    <t>63126080.R_02</t>
  </si>
  <si>
    <t>zábradlí schodišťové v. 1,1m, ocelové profily, bez výplně, nátěr antracit</t>
  </si>
  <si>
    <t>-492562906</t>
  </si>
  <si>
    <t>136</t>
  </si>
  <si>
    <t>767996701</t>
  </si>
  <si>
    <t>Demontáž ostatních zámečnických konstrukcí o hmotnosti jednotlivých dílů řezáním do 50 kg</t>
  </si>
  <si>
    <t>-484345264</t>
  </si>
  <si>
    <t>Čekárny autobusů:</t>
  </si>
  <si>
    <t>350*2</t>
  </si>
  <si>
    <t>Informační sloup:</t>
  </si>
  <si>
    <t>1*150</t>
  </si>
  <si>
    <t>Informační tabule:</t>
  </si>
  <si>
    <t>1*125</t>
  </si>
  <si>
    <t>Sloupky:</t>
  </si>
  <si>
    <t>Práce a dodávky M</t>
  </si>
  <si>
    <t>46-M</t>
  </si>
  <si>
    <t>Zemní práce při extr.mont.pracích</t>
  </si>
  <si>
    <t>137</t>
  </si>
  <si>
    <t>460010025</t>
  </si>
  <si>
    <t>Vytyčení trasy inženýrských sítí v zastavěném prostoru</t>
  </si>
  <si>
    <t>km</t>
  </si>
  <si>
    <t>1265899441</t>
  </si>
  <si>
    <t>17 stávajících inženýrských sítí:</t>
  </si>
  <si>
    <t>300*17/1000</t>
  </si>
  <si>
    <t>VRN4</t>
  </si>
  <si>
    <t>Inženýrská činnost</t>
  </si>
  <si>
    <t>138</t>
  </si>
  <si>
    <t>043154000</t>
  </si>
  <si>
    <t>Zkoušky hutnicí</t>
  </si>
  <si>
    <t>komplet</t>
  </si>
  <si>
    <t>1024</t>
  </si>
  <si>
    <t>-74256356</t>
  </si>
  <si>
    <t>Poznámka k položce:_x000D_
Kontrola zhutnění při provádění zásypu je navržena statickou zatěžovací deskou. Zkouška bude provedena vždy maximálně pro 2 vrstvy o maximální tloušťce 0,5 m. _x000D_
Dále 3 zkoušky na každých 50 délky.</t>
  </si>
  <si>
    <t>SO 101.1.b - Zpevněné plochy - nezpůsobilý výdaj</t>
  </si>
  <si>
    <t>Poznámka k položce:_x000D_
Výměry viz Technická zpráva SO 101._x000D_
Nezpůsobilý výdaj.</t>
  </si>
  <si>
    <t>Poznámka k položce:_x000D_
Nezpůsobilý výdaj.</t>
  </si>
  <si>
    <t>69*1,1 'Přepočtené koeficientem množství</t>
  </si>
  <si>
    <t>SO 101.2 - Sanace zpevněných ploch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</si>
  <si>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</si>
  <si>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</si>
  <si>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-355999094</t>
  </si>
  <si>
    <t>1650*0,5</t>
  </si>
  <si>
    <t>400*0,5</t>
  </si>
  <si>
    <t>Komunikace - skladba C:</t>
  </si>
  <si>
    <t>510*0,3</t>
  </si>
  <si>
    <t>280*0,5</t>
  </si>
  <si>
    <t>Chodník - skladba E:</t>
  </si>
  <si>
    <t>170*0,3</t>
  </si>
  <si>
    <t>Chodník - skladba F:</t>
  </si>
  <si>
    <t>1500*0,3</t>
  </si>
  <si>
    <t>Chodník - skladba G:</t>
  </si>
  <si>
    <t>620*0,3</t>
  </si>
  <si>
    <t>Chodník - skladba H:</t>
  </si>
  <si>
    <t>400*0,3</t>
  </si>
  <si>
    <t>500*0,3</t>
  </si>
  <si>
    <t>2275*0,3 'Přepočtené koeficientem množství</t>
  </si>
  <si>
    <t>2275*10 'Přepočtené koeficientem množství</t>
  </si>
  <si>
    <t>2275,000*1,975</t>
  </si>
  <si>
    <t>Hutnění po 150mm:</t>
  </si>
  <si>
    <t>1650*4</t>
  </si>
  <si>
    <t>400*4</t>
  </si>
  <si>
    <t>510*2</t>
  </si>
  <si>
    <t>280*4</t>
  </si>
  <si>
    <t>170*2</t>
  </si>
  <si>
    <t>1500*2</t>
  </si>
  <si>
    <t>620*2</t>
  </si>
  <si>
    <t>400*2</t>
  </si>
  <si>
    <t>500*2</t>
  </si>
  <si>
    <t>919726227</t>
  </si>
  <si>
    <t>Geotextilie tkaná pro vyztužení, separaci nebo filtraci z polyesteru, podélná/příčná pevnost v tahu 300/50 kN/m</t>
  </si>
  <si>
    <t>-1472699040</t>
  </si>
  <si>
    <t>6030*1,05 'Přepočtené koeficientem množství</t>
  </si>
  <si>
    <t>SO 101.3 - Trvalé dopravní značení</t>
  </si>
  <si>
    <t>-468123699</t>
  </si>
  <si>
    <t>Nové DZ:</t>
  </si>
  <si>
    <t>0,75*0,75*1*28</t>
  </si>
  <si>
    <t>Přemístěné DZ:</t>
  </si>
  <si>
    <t>0,75*0,75*1*6</t>
  </si>
  <si>
    <t>-167637711</t>
  </si>
  <si>
    <t>19,125*0,3 'Přepočtené koeficientem množství</t>
  </si>
  <si>
    <t>2109544321</t>
  </si>
  <si>
    <t>-229442494</t>
  </si>
  <si>
    <t>19,125*10 'Přepočtené koeficientem množství</t>
  </si>
  <si>
    <t>1380089872</t>
  </si>
  <si>
    <t>1500090226</t>
  </si>
  <si>
    <t>411143492</t>
  </si>
  <si>
    <t>19,125*1,975</t>
  </si>
  <si>
    <t>275313711</t>
  </si>
  <si>
    <t>Základy z betonu prostého patky a bloky z betonu kamenem neprokládaného tř. C 20/25</t>
  </si>
  <si>
    <t>1164855912</t>
  </si>
  <si>
    <t>19,125*1,1 'Přepočtené koeficientem množství</t>
  </si>
  <si>
    <t>914111111</t>
  </si>
  <si>
    <t>Montáž svislé dopravní značky základní velikosti do 1 m2 objímkami na sloupky nebo konzoly</t>
  </si>
  <si>
    <t>-1260793838</t>
  </si>
  <si>
    <t>404_R_4411699</t>
  </si>
  <si>
    <t>značka dopravní svislá</t>
  </si>
  <si>
    <t>na podkladě CS ÚRS</t>
  </si>
  <si>
    <t>2129107827</t>
  </si>
  <si>
    <t>914511112</t>
  </si>
  <si>
    <t>Montáž sloupku dopravních značek délky do 3,5 m do hliníkové patky</t>
  </si>
  <si>
    <t>-1991045085</t>
  </si>
  <si>
    <t>404452300</t>
  </si>
  <si>
    <t>sloupek pro dopravní značku Zn D 70mm v 3,5m</t>
  </si>
  <si>
    <t>-2105503401</t>
  </si>
  <si>
    <t>40445241</t>
  </si>
  <si>
    <t>patka pro sloupek Al D 70mm</t>
  </si>
  <si>
    <t>-260656419</t>
  </si>
  <si>
    <t>40445254</t>
  </si>
  <si>
    <t>víčko plastové na sloupek D 70mm</t>
  </si>
  <si>
    <t>1141113374</t>
  </si>
  <si>
    <t>40445257</t>
  </si>
  <si>
    <t>svorka upínací na sloupek D 70mm</t>
  </si>
  <si>
    <t>-1748609434</t>
  </si>
  <si>
    <t>34*2</t>
  </si>
  <si>
    <t>915211112</t>
  </si>
  <si>
    <t>Vodorovné dopravní značení stříkaným plastem dělící čára šířky 125 mm souvislá bílá retroreflexní</t>
  </si>
  <si>
    <t>-837730040</t>
  </si>
  <si>
    <t>915211116</t>
  </si>
  <si>
    <t>Vodorovné dopravní značení stříkaným plastem dělící čára šířky 125 mm souvislá žlutá retroreflexní</t>
  </si>
  <si>
    <t>-1346762845</t>
  </si>
  <si>
    <t>915221112</t>
  </si>
  <si>
    <t>Vodorovné dopravní značení stříkaným plastem vodící čára bílá šířky 250 mm souvislá retroreflexní</t>
  </si>
  <si>
    <t>-1399379027</t>
  </si>
  <si>
    <t>37+145+4+325</t>
  </si>
  <si>
    <t>915221122</t>
  </si>
  <si>
    <t>Vodorovné dopravní značení stříkaným plastem vodící čára bílá šířky 250 mm přerušovaná retroreflexní</t>
  </si>
  <si>
    <t>-89772147</t>
  </si>
  <si>
    <t>915231112</t>
  </si>
  <si>
    <t>Vodorovné dopravní značení stříkaným plastem přechody pro chodce, šipky, symboly nápisy bílé retroreflexní</t>
  </si>
  <si>
    <t>-224689305</t>
  </si>
  <si>
    <t>16*3*2</t>
  </si>
  <si>
    <t>915231116</t>
  </si>
  <si>
    <t>Vodorovné dopravní značení stříkaným plastem přechody pro chodce, šipky, symboly nápisy žluté retroreflexní</t>
  </si>
  <si>
    <t>-1427436869</t>
  </si>
  <si>
    <t>105+21+60+10</t>
  </si>
  <si>
    <t>915311113</t>
  </si>
  <si>
    <t>Vodorovné značení předformovaným termoplastem dopravní značky barevné velikosti do 5 m2</t>
  </si>
  <si>
    <t>1796541317</t>
  </si>
  <si>
    <t>2+10+1+1+1+2+34+12</t>
  </si>
  <si>
    <t>915321111</t>
  </si>
  <si>
    <t>Vodorovné značení předformovaným termoplastem přechod pro chodce z pásů šířky 0,5 m</t>
  </si>
  <si>
    <t>1530752340</t>
  </si>
  <si>
    <t>8,5*4</t>
  </si>
  <si>
    <t>916131311</t>
  </si>
  <si>
    <t>Vymezovací obrubník z recyklované pryže v 150 mm</t>
  </si>
  <si>
    <t>-411952039</t>
  </si>
  <si>
    <t>Parking stop:</t>
  </si>
  <si>
    <t>6*2</t>
  </si>
  <si>
    <t>1060027567</t>
  </si>
  <si>
    <t>6*0,75*0,75*1</t>
  </si>
  <si>
    <t>Rušené DZ:</t>
  </si>
  <si>
    <t>12*0,75*0,75*1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</si>
  <si>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</si>
  <si>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</si>
  <si>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947284502</t>
  </si>
  <si>
    <t>Poznámka k položce:_x000D_
viz. TZ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</si>
  <si>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</si>
  <si>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</si>
  <si>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-1060264804</t>
  </si>
  <si>
    <t>966007113</t>
  </si>
  <si>
    <t>Odstranění vodorovného dopravního značení frézováním značeného barvou plošného</t>
  </si>
  <si>
    <t>798471515</t>
  </si>
  <si>
    <t>Přechod pro chodce:</t>
  </si>
  <si>
    <t>7*3</t>
  </si>
  <si>
    <t>16*3</t>
  </si>
  <si>
    <t>-1277371011</t>
  </si>
  <si>
    <t>997221551</t>
  </si>
  <si>
    <t>Vodorovná doprava suti bez naložení, ale se složením a s hrubým urovnáním ze sypkých materiálů, na vzdálenost do 1 km</t>
  </si>
  <si>
    <t>-564189801</t>
  </si>
  <si>
    <t>997221559</t>
  </si>
  <si>
    <t>Vodorovná doprava suti bez naložení, ale se složením a s hrubým urovnáním Příplatek k ceně za každý další i započatý 1 km přes 1 km</t>
  </si>
  <si>
    <t>28893959</t>
  </si>
  <si>
    <t>Poznámka k položce:_x000D_
Celkem 20km.</t>
  </si>
  <si>
    <t>21,866*19 'Přepočtené koeficientem množství</t>
  </si>
  <si>
    <t>997221815</t>
  </si>
  <si>
    <t>868452119</t>
  </si>
  <si>
    <t>-879259720</t>
  </si>
  <si>
    <t>998223011</t>
  </si>
  <si>
    <t>Přesun hmot pro pozemní komunikace s krytem dlážděným dopravní vzdálenost do 200 m jakékoliv délky objektu</t>
  </si>
  <si>
    <t>-431642952</t>
  </si>
  <si>
    <t>SO 101.4 - Mobiliář</t>
  </si>
  <si>
    <t xml:space="preserve">    762 - Konstrukce tesařské</t>
  </si>
  <si>
    <t>-1580933912</t>
  </si>
  <si>
    <t>Základy pro:</t>
  </si>
  <si>
    <t>Modulární zastávkový přístřešek:</t>
  </si>
  <si>
    <t>(5*0,75*0,75*1)*2</t>
  </si>
  <si>
    <t>Lavička monolitická:</t>
  </si>
  <si>
    <t>(2*0,75*0,75*1)*(13+13)</t>
  </si>
  <si>
    <t>Odpadkový koš:</t>
  </si>
  <si>
    <t>(1*0,75*0,75*1)*17</t>
  </si>
  <si>
    <t>Stojan na kola:</t>
  </si>
  <si>
    <t>(2*0,75*0,75*1)*9</t>
  </si>
  <si>
    <t>Orientační systém:</t>
  </si>
  <si>
    <t>(1*0,75*0,75*1)*1</t>
  </si>
  <si>
    <t>Oboustranná informační plocha (H):</t>
  </si>
  <si>
    <t>(2*0,75*0,75*1)*2</t>
  </si>
  <si>
    <t>Oboustranná informační plocha (I):</t>
  </si>
  <si>
    <t>(2*0,75*0,75*1)*1</t>
  </si>
  <si>
    <t>Veřejné hodiny:</t>
  </si>
  <si>
    <t>Trafika dřevěná:</t>
  </si>
  <si>
    <t>(1*0,75*0,75*1)*4</t>
  </si>
  <si>
    <t>2038968887</t>
  </si>
  <si>
    <t>61,314*0,3 'Přepočtené koeficientem množství</t>
  </si>
  <si>
    <t>1996465970</t>
  </si>
  <si>
    <t>-577054724</t>
  </si>
  <si>
    <t>61,314*10 'Přepočtené koeficientem množství</t>
  </si>
  <si>
    <t>1227962572</t>
  </si>
  <si>
    <t>744479884</t>
  </si>
  <si>
    <t>-565584857</t>
  </si>
  <si>
    <t>61,314*1,975</t>
  </si>
  <si>
    <t>-1643079106</t>
  </si>
  <si>
    <t>61,314*1,1 'Přepočtené koeficientem množství</t>
  </si>
  <si>
    <t>441171111</t>
  </si>
  <si>
    <t>Montáž ocelové konstrukce zastřešení (vazníky, krovy) hmotnosti jednotlivých prvků do 30 kg/m, délky do 12 m</t>
  </si>
  <si>
    <t>2104874663</t>
  </si>
  <si>
    <t>Autobusový přístřešek:</t>
  </si>
  <si>
    <t>1,25*2</t>
  </si>
  <si>
    <t>749.AE610a-SS</t>
  </si>
  <si>
    <t>autobusový přístřešek 8500x1900x2550mm, integrovaný informační systém</t>
  </si>
  <si>
    <t>-672042494</t>
  </si>
  <si>
    <t>Poznámka k položce:_x000D_
Krytá plocha 14m2, cca 8,4 x 1,7m, zastřešení kaleným bezpečnostním sklem, zadní a boční stěny kalené bezpečnostní sklo, bez CLV, odvodnění vedené sloupem s vyústěním nad dlažbu za zadní stěnu přístřešku, lavička z tropického dřeva.</t>
  </si>
  <si>
    <t>919791023</t>
  </si>
  <si>
    <t>Montáž ochrany stromů v komunikaci s vnitřní litinovou nebo ocelovou výplní (mříží) s volným položením ocelového rámu, plochy přes 1 m2</t>
  </si>
  <si>
    <t>665937925</t>
  </si>
  <si>
    <t>749.ART370</t>
  </si>
  <si>
    <t>mříže ke stromům 1600x1600</t>
  </si>
  <si>
    <t>-287727292</t>
  </si>
  <si>
    <t>Poznámka k položce:_x000D_
Čtvercový půdorys roštu, strana 1600mm, mříž se šesti pruty kolem kmene stromu, ocelová konstrukce z pásové a ohýbané oceli, mezera mezi lamelami je 15 mm, zatížení do 2 t, konstrukce žárový zinek, rám je kotven do dlažby na betonový základ pomocí závitových tyčí, rošt je volně položen a sešroubován.</t>
  </si>
  <si>
    <t>936001002</t>
  </si>
  <si>
    <t>Montáž prvků městské a zahradní architektury hmotnosti přes 0,1 do 1,5 t</t>
  </si>
  <si>
    <t>-1413392482</t>
  </si>
  <si>
    <t>Orientační systém</t>
  </si>
  <si>
    <t>Oboustranná informační plocha (H)</t>
  </si>
  <si>
    <t>Oboustranná informační plocha (I)</t>
  </si>
  <si>
    <t>Veřejné hodiny</t>
  </si>
  <si>
    <t>592.OS520</t>
  </si>
  <si>
    <t>informační nosič - orientační systém</t>
  </si>
  <si>
    <t>-667063097</t>
  </si>
  <si>
    <t>Poznámka k položce:_x000D_
Směrová šipka ze slitiny hliníku, opatřena vrstvou vypalovacím lakem, profil obdélného průřezu 120 x 695 x 15 mm zakončený záslepkou osazený na objímce, oboustranný polep.</t>
  </si>
  <si>
    <t>592.PP425</t>
  </si>
  <si>
    <t>informační nosič - oboustranná informační plocha (H)</t>
  </si>
  <si>
    <t>384943286</t>
  </si>
  <si>
    <t>Poznámka k položce:_x000D_
Ocelová konstrukce se stříškou opatřena vrstvou zinku a práškovým vypalovacím lakem, spojená s plechovou výlepovou plochou, jednostranná, výlepová plocha 1202 x 1802 mm, kotvení pod dlažbu nebo ve zhutněném terénu do betonového základu pomocí závitových tyčí.</t>
  </si>
  <si>
    <t>592.PP445</t>
  </si>
  <si>
    <t>informační nosič - oboustranná informační plocha (I)</t>
  </si>
  <si>
    <t>688161598</t>
  </si>
  <si>
    <t>Poznámka k položce:_x000D_
Ocelová konstrukce se stříškou opatřena vrstvou zinku a práškovým vypalovacím lakem, spojená s plechovou výlepovou plochou, jednostranná, výlepová plocha 1502 x 2502 mm, kotvení pod dlažbu nebo ve zhutněném terénu do betonového základu pomocí závitových tyčí.</t>
  </si>
  <si>
    <t>592.RR004</t>
  </si>
  <si>
    <t>veřejné hodiny s vestavěným přijímačem pro bezdrát. komunikaci, kulaté exteriérové, metro průměr 700mm, výška 5m</t>
  </si>
  <si>
    <t>1579934611</t>
  </si>
  <si>
    <t>936104211</t>
  </si>
  <si>
    <t>Montáž odpadkového koše do betonové patky</t>
  </si>
  <si>
    <t>-1047004348</t>
  </si>
  <si>
    <t>749.NNK360n</t>
  </si>
  <si>
    <t>koš odpadkový, 50l, čtvercový půdorys, opláštěný nerezovým plechem</t>
  </si>
  <si>
    <t>264303546</t>
  </si>
  <si>
    <t>936124112</t>
  </si>
  <si>
    <t>Montáž lavičky parkové stabilní se zabetonováním noh</t>
  </si>
  <si>
    <t>616200505</t>
  </si>
  <si>
    <t>13+13</t>
  </si>
  <si>
    <t>74910102.R01</t>
  </si>
  <si>
    <t>lavička bez opěradla kotvená 2000x400x400mm, betonová, monolitická hladká B1</t>
  </si>
  <si>
    <t>-434467084</t>
  </si>
  <si>
    <t>74910103.R02</t>
  </si>
  <si>
    <t>lavička bez opěradla kotvená 2000x400x400mm, betonová, monolitická hladká B2</t>
  </si>
  <si>
    <t>864731511</t>
  </si>
  <si>
    <t>936174311</t>
  </si>
  <si>
    <t>Montáž stojanu na kola přichyceného kotevními šrouby 5 kol</t>
  </si>
  <si>
    <t>-483519332</t>
  </si>
  <si>
    <t>74910151.R03</t>
  </si>
  <si>
    <t>stojan na kola, kov 1005x600x60mm</t>
  </si>
  <si>
    <t>-215420179</t>
  </si>
  <si>
    <t>998231431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</si>
  <si>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</si>
  <si>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-684518264</t>
  </si>
  <si>
    <t>762</t>
  </si>
  <si>
    <t>Konstrukce tesařské</t>
  </si>
  <si>
    <t>762123120</t>
  </si>
  <si>
    <t>Montáž konstrukce stěn a příček vázaných z fošen, hranolů, hranolků, průřezové plochy přes 100 do 144 cm2</t>
  </si>
  <si>
    <t>188044224</t>
  </si>
  <si>
    <t>Trafika dřevěná</t>
  </si>
  <si>
    <t>(5+2,8+5+28)*3</t>
  </si>
  <si>
    <t>(2,8+2,55+2,8+2,55)*4</t>
  </si>
  <si>
    <t>60512125.R04</t>
  </si>
  <si>
    <t>Trafika dřevěná 5,0 x 2,8 x 2,55 m</t>
  </si>
  <si>
    <t>-1439473374</t>
  </si>
  <si>
    <t>5*2,8*2,55</t>
  </si>
  <si>
    <t>762195000</t>
  </si>
  <si>
    <t>Spojovací prostředky stěn a příček hřebíky, svory, fixační prkna</t>
  </si>
  <si>
    <t>1603975478</t>
  </si>
  <si>
    <t>SO 101.5 - Ochrana stávajících inženýrských sítí</t>
  </si>
  <si>
    <t xml:space="preserve">    22-M - Montáže technologických zařízení pro dopravní stavby</t>
  </si>
  <si>
    <t>-942620935</t>
  </si>
  <si>
    <t>CETIN:</t>
  </si>
  <si>
    <t>73*0,6*1,75</t>
  </si>
  <si>
    <t>PODA:</t>
  </si>
  <si>
    <t>70*0,6*1,75</t>
  </si>
  <si>
    <t>-800532933</t>
  </si>
  <si>
    <t>150,15*0,3 'Přepočtené koeficientem množství</t>
  </si>
  <si>
    <t>-2146794845</t>
  </si>
  <si>
    <t>-412063810</t>
  </si>
  <si>
    <t>150,15*10 'Přepočtené koeficientem množství</t>
  </si>
  <si>
    <t>1451724093</t>
  </si>
  <si>
    <t>-1296216364</t>
  </si>
  <si>
    <t>-1866206048</t>
  </si>
  <si>
    <t>150,150*1,975</t>
  </si>
  <si>
    <t>1160459607</t>
  </si>
  <si>
    <t>-740850974</t>
  </si>
  <si>
    <t>150,150*1,9</t>
  </si>
  <si>
    <t>22-M</t>
  </si>
  <si>
    <t>Montáže technologických zařízení pro dopravní stavby</t>
  </si>
  <si>
    <t>220182002</t>
  </si>
  <si>
    <t>Zatažení trubek do chráničky 110 mm ochranné z HDPE</t>
  </si>
  <si>
    <t>764843076</t>
  </si>
  <si>
    <t>CENIN:</t>
  </si>
  <si>
    <t>460010024</t>
  </si>
  <si>
    <t>Vytyčení trasy vedení kabelového (podzemního) v zastavěném prostoru</t>
  </si>
  <si>
    <t>545710289</t>
  </si>
  <si>
    <t>17*(73+70)/1000</t>
  </si>
  <si>
    <t>460421082</t>
  </si>
  <si>
    <t>Kabelové lože včetně podsypu, zhutnění a urovnání povrchu z písku nebo štěrkopísku tloušťky 5 cm nad kabel zakryté plastovou fólií, šířky lože přes 25 do 50 cm</t>
  </si>
  <si>
    <t>-954315453</t>
  </si>
  <si>
    <t>460520164</t>
  </si>
  <si>
    <t>Montáž trubek ochranných uložených volně do rýhy plastových tuhých,vnitřního průměru přes 90 do 110 mm</t>
  </si>
  <si>
    <t>1091003768</t>
  </si>
  <si>
    <t>73*2</t>
  </si>
  <si>
    <t>34571355</t>
  </si>
  <si>
    <t>trubka elektroinstalační ohebná dvouplášťová korugovaná D 94/110 mm, HDPE+LDPE</t>
  </si>
  <si>
    <t>-1643840396</t>
  </si>
  <si>
    <t>ACO.56100110</t>
  </si>
  <si>
    <t>ochr. trubka PEHD, 6m, B - 110 (110/94)</t>
  </si>
  <si>
    <t>1655090446</t>
  </si>
  <si>
    <t>Poznámka k položce:_x000D_
Např.: Půlené chráničky AROT</t>
  </si>
  <si>
    <t>460528111</t>
  </si>
  <si>
    <t>Ochranná vrstva tělesa tvárnicového kabelovodu z betonové směsi měkké s vytvořením spádu, průměrné tl. 50 mm v otevřeném výkopu</t>
  </si>
  <si>
    <t>67528760</t>
  </si>
  <si>
    <t>73*0,6</t>
  </si>
  <si>
    <t>70*0,6</t>
  </si>
  <si>
    <t>SO 301 - Přeložka vodovodu</t>
  </si>
  <si>
    <t>591423496</t>
  </si>
  <si>
    <t>-1759148348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</si>
  <si>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</si>
  <si>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</si>
  <si>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979864874</t>
  </si>
  <si>
    <t>1,6*9</t>
  </si>
  <si>
    <t>-1893374993</t>
  </si>
  <si>
    <t>120001101</t>
  </si>
  <si>
    <t>Příplatek k cenám vykopávek za ztížení vykopávky v blízkosti inženýrských sítí nebo výbušnin v horninách jakékoliv třídy</t>
  </si>
  <si>
    <t>836954438</t>
  </si>
  <si>
    <t>Poznámka k položce:_x000D_
50%</t>
  </si>
  <si>
    <t>4*2*98,57</t>
  </si>
  <si>
    <t>788,56*0,5 'Přepočtené koeficientem množství</t>
  </si>
  <si>
    <t>132301202</t>
  </si>
  <si>
    <t>Hloubení zapažených i nezapažených rýh šířky přes 600 do 2 000 mm s urovnáním dna do předepsaného profilu a spádu v hornině tř. 4 přes 100 do 1 000 m3</t>
  </si>
  <si>
    <t>-1552719589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</si>
  <si>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</si>
  <si>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</si>
  <si>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-761031219</t>
  </si>
  <si>
    <t>788,56*0,3 'Přepočtené koeficientem množství</t>
  </si>
  <si>
    <t>133301101</t>
  </si>
  <si>
    <t>Hloubení zapažených i nezapažených šachet s případným nutným přemístěním výkopku ve výkopišti v hornině tř. 4 do 100 m3</t>
  </si>
  <si>
    <t>-854706713</t>
  </si>
  <si>
    <t>2,5*2,5*(2)*9</t>
  </si>
  <si>
    <t>133301109</t>
  </si>
  <si>
    <t>Hloubení zapažených i nezapažených šachet s případným nutným přemístěním výkopku ve výkopišti v hornině tř. 4 Příplatek k cenám za lepivost horniny tř. 4</t>
  </si>
  <si>
    <t>-1997585859</t>
  </si>
  <si>
    <t>112,5*0,3 'Přepočtené koeficientem množství</t>
  </si>
  <si>
    <t>151811132</t>
  </si>
  <si>
    <t>Zřízení pažicích boxů pro pažení a rozepření stěn rýh podzemního vedení hloubka výkopu do 4 m, šířka přes 1,2 do 2,5 m</t>
  </si>
  <si>
    <t>-83280118</t>
  </si>
  <si>
    <t>98,57*(2)*2</t>
  </si>
  <si>
    <t>(2,5+2,5+2,5+2,5)*(2)*9</t>
  </si>
  <si>
    <t>151811232</t>
  </si>
  <si>
    <t>Odstranění pažicích boxů pro pažení a rozepření stěn rýh podzemního vedení hloubka výkopu do 4 m, šířka přes 1,2 do 2,5 m</t>
  </si>
  <si>
    <t>2104018574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</si>
  <si>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</si>
  <si>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</si>
  <si>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-492290236</t>
  </si>
  <si>
    <t>788,560+112,5</t>
  </si>
  <si>
    <t>634463362</t>
  </si>
  <si>
    <t>-1943731632</t>
  </si>
  <si>
    <t>901,06*10 'Přepočtené koeficientem množství</t>
  </si>
  <si>
    <t>1741009257</t>
  </si>
  <si>
    <t>-1632992795</t>
  </si>
  <si>
    <t>162482023</t>
  </si>
  <si>
    <t>901,060*1,975</t>
  </si>
  <si>
    <t>1947176170</t>
  </si>
  <si>
    <t>4*(2-0,5)*98,57</t>
  </si>
  <si>
    <t>2,5*2,5*(2-0,5)*9</t>
  </si>
  <si>
    <t>381136891</t>
  </si>
  <si>
    <t>675,795*1,9</t>
  </si>
  <si>
    <t>791229500</t>
  </si>
  <si>
    <t>4*(0,5)*98,57</t>
  </si>
  <si>
    <t>2,5*2,5*(0,5)*9</t>
  </si>
  <si>
    <t>-1943942587</t>
  </si>
  <si>
    <t>225,265*1,9</t>
  </si>
  <si>
    <t>451541111</t>
  </si>
  <si>
    <t>Lože pod potrubí, stoky a drobné objekty v otevřeném výkopu ze štěrkodrtě 0-63 mm</t>
  </si>
  <si>
    <t>-1216079763</t>
  </si>
  <si>
    <t>Poznámka k položce:_x000D_
přírodní lomové drcené kamenivo fr. 0-8</t>
  </si>
  <si>
    <t>98,57*4*0,3</t>
  </si>
  <si>
    <t>871161141</t>
  </si>
  <si>
    <t>Montáž vodovodního potrubí z plastů v otevřeném výkopu z polyetylenu PE 100 svařovaných na tupo SDR 11/PN16 D 32 x 3,0 mm</t>
  </si>
  <si>
    <t>-1681495104</t>
  </si>
  <si>
    <t>28613595</t>
  </si>
  <si>
    <t>potrubí dvouvrstvé PE100 s 10% signalizační vrstvou SDR 11 32x3,0 dl 12m</t>
  </si>
  <si>
    <t>1545552854</t>
  </si>
  <si>
    <t>4*1,1 'Přepočtené koeficientem množství</t>
  </si>
  <si>
    <t>871241141</t>
  </si>
  <si>
    <t>Montáž vodovodního potrubí z plastů v otevřeném výkopu z polyetylenu PE 100 svařovaných na tupo SDR 11/PN16 D 90 x 8,2 mm</t>
  </si>
  <si>
    <t>493045335</t>
  </si>
  <si>
    <t>28613600</t>
  </si>
  <si>
    <t>potrubí dvouvrstvé PE100 s 10% signalizační vrstvou SDR 11 90x8,2 dl 12m</t>
  </si>
  <si>
    <t>-1636526965</t>
  </si>
  <si>
    <t>6*1,1 'Přepočtené koeficientem množství</t>
  </si>
  <si>
    <t>871275811</t>
  </si>
  <si>
    <t>Bourání stávajícího potrubí z PVC nebo polypropylenu PP v otevřeném výkopu DN do 150</t>
  </si>
  <si>
    <t>-260045164</t>
  </si>
  <si>
    <t>Poznámka k položce:_x000D_
Zafoukání řídkou popílko-cementovou směsí.</t>
  </si>
  <si>
    <t>871321141</t>
  </si>
  <si>
    <t>Montáž vodovodního potrubí z plastů v otevřeném výkopu z polyetylenu PE 100 svařovaných na tupo SDR 11/PN16 D 160 x 14,6 mm</t>
  </si>
  <si>
    <t>1086978243</t>
  </si>
  <si>
    <t>28613604</t>
  </si>
  <si>
    <t>potrubí dvouvrstvé PE100 s 10% signalizační vrstvou SDR 11 160x14,6 dl 12m</t>
  </si>
  <si>
    <t>696238063</t>
  </si>
  <si>
    <t>98,57*1,1 'Přepočtené koeficientem množství</t>
  </si>
  <si>
    <t>877161101</t>
  </si>
  <si>
    <t>Montáž tvarovek na vodovodním plastovém potrubí z polyetylenu PE 100 elektrotvarovek SDR 11/PN16 spojek, oblouků nebo redukcí d 32</t>
  </si>
  <si>
    <t>-1599631478</t>
  </si>
  <si>
    <t>28615969</t>
  </si>
  <si>
    <t>elektrospojka SDR 11 PE 100 PN 16 D 32mm</t>
  </si>
  <si>
    <t>957024132</t>
  </si>
  <si>
    <t>877161110</t>
  </si>
  <si>
    <t>Montáž tvarovek na vodovodním plastovém potrubí z polyetylenu PE 100 elektrotvarovek SDR 11/PN16 kolen 45° d 32</t>
  </si>
  <si>
    <t>-1927038338</t>
  </si>
  <si>
    <t>28615010</t>
  </si>
  <si>
    <t>elektrokoleno 45° PE 100 PN 16 D 32mm</t>
  </si>
  <si>
    <t>-605586371</t>
  </si>
  <si>
    <t>877161112</t>
  </si>
  <si>
    <t>Montáž tvarovek na vodovodním plastovém potrubí z polyetylenu PE 100 elektrotvarovek SDR 11/PN16 kolen 90° d 32</t>
  </si>
  <si>
    <t>900903657</t>
  </si>
  <si>
    <t>28653052</t>
  </si>
  <si>
    <t>elektrokoleno 90° PE 100 D 32mm</t>
  </si>
  <si>
    <t>-1444114081</t>
  </si>
  <si>
    <t>877241101</t>
  </si>
  <si>
    <t>Montáž tvarovek na vodovodním plastovém potrubí z polyetylenu PE 100 elektrotvarovek SDR 11/PN16 spojek, oblouků nebo redukcí d 90</t>
  </si>
  <si>
    <t>-520657372</t>
  </si>
  <si>
    <t>28615974</t>
  </si>
  <si>
    <t>elektrospojka SDR 11 PE 100 PN 16 D 90mm</t>
  </si>
  <si>
    <t>-986512892</t>
  </si>
  <si>
    <t>877241110</t>
  </si>
  <si>
    <t>Montáž tvarovek na vodovodním plastovém potrubí z polyetylenu PE 100 elektrotvarovek SDR 11/PN16 kolen 45° d 90</t>
  </si>
  <si>
    <t>2105874346</t>
  </si>
  <si>
    <t>28614948</t>
  </si>
  <si>
    <t>elektrokoleno 45° PE 100 PN 16 D 90mm</t>
  </si>
  <si>
    <t>1268258827</t>
  </si>
  <si>
    <t>877321101</t>
  </si>
  <si>
    <t>Montáž tvarovek na vodovodním plastovém potrubí z polyetylenu PE 100 elektrotvarovek SDR 11/PN16 spojek, oblouků nebo redukcí d 160</t>
  </si>
  <si>
    <t>1997658869</t>
  </si>
  <si>
    <t>3+1+2</t>
  </si>
  <si>
    <t>28614963</t>
  </si>
  <si>
    <t>elektrotvarovka T-kus rovnoramenný PE 100 PN 16 D 160mm</t>
  </si>
  <si>
    <t>356839660</t>
  </si>
  <si>
    <t>28614980</t>
  </si>
  <si>
    <t>elektroredukce PE 100 PN 16 D 160-110mm</t>
  </si>
  <si>
    <t>2107945825</t>
  </si>
  <si>
    <t>28615978</t>
  </si>
  <si>
    <t>elektrospojka SDR 11 PE 100 PN 16 D 160mm</t>
  </si>
  <si>
    <t>1335866476</t>
  </si>
  <si>
    <t>877321110</t>
  </si>
  <si>
    <t>Montáž tvarovek na vodovodním plastovém potrubí z polyetylenu PE 100 elektrotvarovek SDR 11/PN16 kolen 45° d 160</t>
  </si>
  <si>
    <t>-642772309</t>
  </si>
  <si>
    <t>28614951</t>
  </si>
  <si>
    <t>elektrokoleno 45° PE 100 PN 16 D 160mm</t>
  </si>
  <si>
    <t>-1028989155</t>
  </si>
  <si>
    <t>877321119</t>
  </si>
  <si>
    <t>Montáž tvarovek na vodovodním plastovém potrubí z polyetylenu PE 100 elektrotvarovek SDR 11/PN16 T-kusů navrtávacích s 360° otočnou odbočkou d 160/20</t>
  </si>
  <si>
    <t>957424709</t>
  </si>
  <si>
    <t>28614017</t>
  </si>
  <si>
    <t>tvarovka T-kus navrtávací s odbočkou 360° D 160-20mm</t>
  </si>
  <si>
    <t>-1852494225</t>
  </si>
  <si>
    <t>891247111</t>
  </si>
  <si>
    <t>Montáž vodovodních armatur na potrubí hydrantů podzemních (bez osazení poklopů) DN 80</t>
  </si>
  <si>
    <t>-641859759</t>
  </si>
  <si>
    <t>42273594</t>
  </si>
  <si>
    <t>hydrant podzemní DN 80 PN 16 dvojitý uzávěr s koulí krycí v 1500mm</t>
  </si>
  <si>
    <t>1524035026</t>
  </si>
  <si>
    <t>Poznámka k položce:_x000D_
Tělo a nástavec z tvárné litiny,_x000D_
těžká antikorozní ochrana,_x000D_
vřeteno z nerez oceli,_x000D_
ucpávkové těsnění „O“ kroužky z perbunanu (NBR),_x000D_
ochrana proti vnikání nečistot mezi nástavcem a tělem hydrantu,_x000D_
připojovací příruba dle EN 545.</t>
  </si>
  <si>
    <t>891311222</t>
  </si>
  <si>
    <t>Montáž vodovodních armatur na potrubí šoupátek nebo klapek uzavíracích v šachtách s ručním kolečkem DN 150</t>
  </si>
  <si>
    <t>1657172132</t>
  </si>
  <si>
    <t>42221326</t>
  </si>
  <si>
    <t>šoupátko pitná voda litina GGG 50 dlouhá stavební dl PN 10/16 DN 150x350mm</t>
  </si>
  <si>
    <t>1740521847</t>
  </si>
  <si>
    <t>891319111</t>
  </si>
  <si>
    <t>Montáž vodovodních armatur na potrubí navrtávacích pasů s ventilem Jt 1 MPa, na potrubí z trub litinových, ocelových nebo plastických hmot DN 150</t>
  </si>
  <si>
    <t>899412704</t>
  </si>
  <si>
    <t>42271415</t>
  </si>
  <si>
    <t>pás navrtávací z tvárné litiny DN 150mm, rozsah (168-271), odbočky 1",5/4",6/4",2"</t>
  </si>
  <si>
    <t>-1609770311</t>
  </si>
  <si>
    <t>892351111</t>
  </si>
  <si>
    <t>Tlakové zkoušky vodou na potrubí DN 150 nebo 200</t>
  </si>
  <si>
    <t>-1572037438</t>
  </si>
  <si>
    <t>98,570+6+4</t>
  </si>
  <si>
    <t>892353122</t>
  </si>
  <si>
    <t>Proplach a dezinfekce vodovodního potrubí DN 150 nebo 200</t>
  </si>
  <si>
    <t>885799372</t>
  </si>
  <si>
    <t>899401112</t>
  </si>
  <si>
    <t>Osazení poklopů litinových šoupátkových</t>
  </si>
  <si>
    <t>-1304099368</t>
  </si>
  <si>
    <t>3+2+7</t>
  </si>
  <si>
    <t>42291352</t>
  </si>
  <si>
    <t>poklop litinový šoupátkový pro zemní soupravy osazení do terénu a do vozovky</t>
  </si>
  <si>
    <t>-363113663</t>
  </si>
  <si>
    <t>899401113</t>
  </si>
  <si>
    <t>Osazení poklopů litinových hydrantových</t>
  </si>
  <si>
    <t>-599105986</t>
  </si>
  <si>
    <t>42291452</t>
  </si>
  <si>
    <t>poklop litinový hydrantový DN 80</t>
  </si>
  <si>
    <t>2124397922</t>
  </si>
  <si>
    <t>899713111</t>
  </si>
  <si>
    <t>Orientační tabulky na vodovodních a kanalizačních řadech na sloupku ocelovém nebo betonovém</t>
  </si>
  <si>
    <t>1809045081</t>
  </si>
  <si>
    <t>899721112</t>
  </si>
  <si>
    <t>Signalizační vodič na potrubí DN nad 150 mm</t>
  </si>
  <si>
    <t>997385922</t>
  </si>
  <si>
    <t>899722114</t>
  </si>
  <si>
    <t>Krytí potrubí z plastů výstražnou fólií z PVC šířky 40 cm</t>
  </si>
  <si>
    <t>330112145</t>
  </si>
  <si>
    <t>899914113</t>
  </si>
  <si>
    <t>Montáž ocelové chráničky v otevřeném výkopu vnějšího průměru D 273 x 10 mm</t>
  </si>
  <si>
    <t>-767003418</t>
  </si>
  <si>
    <t>12,2+8,8</t>
  </si>
  <si>
    <t>28613628</t>
  </si>
  <si>
    <t>potrubí dvouvrstvé PE100 s 10% signalizační vrstvou SDR 17 250x14,8 dl 12m</t>
  </si>
  <si>
    <t>606046628</t>
  </si>
  <si>
    <t>21*1,1 'Přepočtené koeficientem množství</t>
  </si>
  <si>
    <t>939902151</t>
  </si>
  <si>
    <t>Práce pojízdnými prostředky vůz speciální cisternový</t>
  </si>
  <si>
    <t>-1238963033</t>
  </si>
  <si>
    <t>Poznámka k položce:_x000D_
Náhradní zásobování vodou.</t>
  </si>
  <si>
    <t>-1047363657</t>
  </si>
  <si>
    <t>283421144</t>
  </si>
  <si>
    <t>-733092120</t>
  </si>
  <si>
    <t>0,5*19 'Přepočtené koeficientem množství</t>
  </si>
  <si>
    <t>997013841</t>
  </si>
  <si>
    <t>Poplatek za uložení stavebního odpadu na skládce (skládkovné) odpadního materiálu po otryskávání bez obsahu nebezpečných látek zatříděného do Katalogu odpadů pod kódem 120 117</t>
  </si>
  <si>
    <t>1646146659</t>
  </si>
  <si>
    <t>998276101</t>
  </si>
  <si>
    <t>Přesun hmot pro trubní vedení hloubené z trub z plastických hmot nebo sklolaminátových pro vodovody nebo kanalizace v otevřeném výkopu dopravní vzdálenost do 15 m</t>
  </si>
  <si>
    <t>-1487777040</t>
  </si>
  <si>
    <t>918399120</t>
  </si>
  <si>
    <t>17 stávajících inženýrských sítí</t>
  </si>
  <si>
    <t>98,57*17/1000</t>
  </si>
  <si>
    <t>-42303939</t>
  </si>
  <si>
    <t>SO 302 - Pítko</t>
  </si>
  <si>
    <t xml:space="preserve">    722 - Zdravotechnika - vnitřní vodovod</t>
  </si>
  <si>
    <t>19986872</t>
  </si>
  <si>
    <t>1,6*2*3,5</t>
  </si>
  <si>
    <t>11,2*0,5 'Přepočtené koeficientem množství</t>
  </si>
  <si>
    <t>131201201</t>
  </si>
  <si>
    <t>Hloubení zapažených jam a zářezů s urovnáním dna do předepsaného profilu a spádu v hornině tř. 3 do 100 m3</t>
  </si>
  <si>
    <t>-495811485</t>
  </si>
  <si>
    <t>Základy pro pítko:</t>
  </si>
  <si>
    <t>0,75*0,75*0,8*1</t>
  </si>
  <si>
    <t>131201209</t>
  </si>
  <si>
    <t>Hloubení zapažených jam a zářezů s urovnáním dna do předepsaného profilu a spádu Příplatek k cenám za lepivost horniny tř. 3</t>
  </si>
  <si>
    <t>432583672</t>
  </si>
  <si>
    <t>132301201</t>
  </si>
  <si>
    <t>Hloubení zapažených i nezapažených rýh šířky přes 600 do 2 000 mm s urovnáním dna do předepsaného profilu a spádu v hornině tř. 4 do 100 m3</t>
  </si>
  <si>
    <t>160186995</t>
  </si>
  <si>
    <t>Přípojka:</t>
  </si>
  <si>
    <t>Trativod:</t>
  </si>
  <si>
    <t>1,6*2*10</t>
  </si>
  <si>
    <t>1243267842</t>
  </si>
  <si>
    <t>43,2*0,3 'Přepočtené koeficientem množství</t>
  </si>
  <si>
    <t>-1152173688</t>
  </si>
  <si>
    <t>2,5*2,5*(2)*1</t>
  </si>
  <si>
    <t>1329230345</t>
  </si>
  <si>
    <t>12,5*0,3 'Přepočtené koeficientem množství</t>
  </si>
  <si>
    <t>-1360700929</t>
  </si>
  <si>
    <t>2*2*(3,5+10)</t>
  </si>
  <si>
    <t>(2,5+2,5+2,5+2,5)*(2)*1</t>
  </si>
  <si>
    <t>41252776</t>
  </si>
  <si>
    <t>348570335</t>
  </si>
  <si>
    <t>11,2+43,2+0,45</t>
  </si>
  <si>
    <t>-1212998780</t>
  </si>
  <si>
    <t>-1900201636</t>
  </si>
  <si>
    <t>54,85*10 'Přepočtené koeficientem množství</t>
  </si>
  <si>
    <t>-459520231</t>
  </si>
  <si>
    <t>1189607548</t>
  </si>
  <si>
    <t>-429306318</t>
  </si>
  <si>
    <t>54,850*1,975</t>
  </si>
  <si>
    <t>-1949651135</t>
  </si>
  <si>
    <t>4*(2-0,5)*(3,5+10)</t>
  </si>
  <si>
    <t>2,5*2,5*(2-0,5)*1</t>
  </si>
  <si>
    <t>1165603621</t>
  </si>
  <si>
    <t>90,375*1,9</t>
  </si>
  <si>
    <t>1399801177</t>
  </si>
  <si>
    <t>4*(0,5)*(3,5+10)</t>
  </si>
  <si>
    <t>2,5*2,5*(0,5)*1</t>
  </si>
  <si>
    <t>-661313753</t>
  </si>
  <si>
    <t>30,125*1,9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</si>
  <si>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</si>
  <si>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</si>
  <si>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366223239</t>
  </si>
  <si>
    <t>497275141</t>
  </si>
  <si>
    <t>0,45*1,05 'Přepočtené koeficientem množství</t>
  </si>
  <si>
    <t>608271624</t>
  </si>
  <si>
    <t>(10+3,5)*1,6*0,3</t>
  </si>
  <si>
    <t>257032736</t>
  </si>
  <si>
    <t>326860970</t>
  </si>
  <si>
    <t>3,5*1,1 'Přepočtené koeficientem množství</t>
  </si>
  <si>
    <t>-1363073646</t>
  </si>
  <si>
    <t>1848945672</t>
  </si>
  <si>
    <t>45980585</t>
  </si>
  <si>
    <t>1814286177</t>
  </si>
  <si>
    <t>877321121</t>
  </si>
  <si>
    <t>Montáž tvarovek na vodovodním plastovém potrubí z polyetylenu PE 100 elektrotvarovek SDR 11/PN16 T-kusů navrtávacích s 360° otočnou odbočkou d 160/32</t>
  </si>
  <si>
    <t>-1213459427</t>
  </si>
  <si>
    <t>28614019</t>
  </si>
  <si>
    <t>tvarovka T-kus navrtávací s odbočkou 360° D 160-32mm</t>
  </si>
  <si>
    <t>-1183193768</t>
  </si>
  <si>
    <t>892233122</t>
  </si>
  <si>
    <t>Proplach a dezinfekce vodovodního potrubí DN od 40 do 70</t>
  </si>
  <si>
    <t>-1262936054</t>
  </si>
  <si>
    <t>892241111</t>
  </si>
  <si>
    <t>Tlakové zkoušky vodou na potrubí DN do 80</t>
  </si>
  <si>
    <t>-443078876</t>
  </si>
  <si>
    <t>893811213</t>
  </si>
  <si>
    <t>Osazení vodoměrné šachty z polypropylenu PP obetonované pro statické zatížení hranaté, půdorysné plochy do 1,1 m2, světlé hloubky od 1,4 m do 1,6 m</t>
  </si>
  <si>
    <t>-1249802105</t>
  </si>
  <si>
    <t>56230510</t>
  </si>
  <si>
    <t>šachta vodoměrná hranatá tl 8mm včetně výztuhy 0,9/1,2/1,2 m</t>
  </si>
  <si>
    <t>-149746159</t>
  </si>
  <si>
    <t>-1730952791</t>
  </si>
  <si>
    <t>28661935</t>
  </si>
  <si>
    <t>poklop šachtový litinový dno DN 600 pro třídu zatížení D400</t>
  </si>
  <si>
    <t>636466527</t>
  </si>
  <si>
    <t>74281170</t>
  </si>
  <si>
    <t>1511420266</t>
  </si>
  <si>
    <t>-985861139</t>
  </si>
  <si>
    <t>-472448493</t>
  </si>
  <si>
    <t>Pítko:</t>
  </si>
  <si>
    <t>7493928</t>
  </si>
  <si>
    <t>Pítko 300x300x1010 mm</t>
  </si>
  <si>
    <t>-1926932830</t>
  </si>
  <si>
    <t>Poznámka k položce:_x000D_
Materiál: ocel/pozinkovaná ocel</t>
  </si>
  <si>
    <t>1153924070</t>
  </si>
  <si>
    <t>722</t>
  </si>
  <si>
    <t>Zdravotechnika - vnitřní vodovod</t>
  </si>
  <si>
    <t>722270103</t>
  </si>
  <si>
    <t>Vodoměrové sestavy závitové G 5/4</t>
  </si>
  <si>
    <t>soubor</t>
  </si>
  <si>
    <t>-552049481</t>
  </si>
  <si>
    <t>SO 401 - Veřejné osvětlení</t>
  </si>
  <si>
    <t>D1 - Montáž</t>
  </si>
  <si>
    <t>D2 - Nosný materiál</t>
  </si>
  <si>
    <t>D3 - Zemní práce 846-9</t>
  </si>
  <si>
    <t>D4 - Ostatní práce</t>
  </si>
  <si>
    <t>D1</t>
  </si>
  <si>
    <t>Montáž</t>
  </si>
  <si>
    <t>Pol1</t>
  </si>
  <si>
    <t>Kabel CYKY3Jx2,5mm2, v.u.</t>
  </si>
  <si>
    <t>-1999130983</t>
  </si>
  <si>
    <t>Pol2</t>
  </si>
  <si>
    <t>Kabel AYKY4Jx16mm2, v.u.</t>
  </si>
  <si>
    <t>-1724555850</t>
  </si>
  <si>
    <t>Pol3</t>
  </si>
  <si>
    <t>Kabel AYKY4Jx25mm2, v.u.</t>
  </si>
  <si>
    <t>1420024149</t>
  </si>
  <si>
    <t>Pol4</t>
  </si>
  <si>
    <t>Ukončení kab do 4x10mm2</t>
  </si>
  <si>
    <t>ks</t>
  </si>
  <si>
    <t>1710042435</t>
  </si>
  <si>
    <t>Pol5</t>
  </si>
  <si>
    <t>Ukončení kab do 4x25mm2</t>
  </si>
  <si>
    <t>-1928704114</t>
  </si>
  <si>
    <t>Pol6</t>
  </si>
  <si>
    <t>Svít. I - stávající - tržnice</t>
  </si>
  <si>
    <t>-2141549035</t>
  </si>
  <si>
    <t>Pol7</t>
  </si>
  <si>
    <t>Svítidlo pro osvětlení komunikací a měst A, 13,4W</t>
  </si>
  <si>
    <t>-1232064478</t>
  </si>
  <si>
    <t>Pol8</t>
  </si>
  <si>
    <t>Svítidlo pro osvětlení komunikací a měst C, 58W</t>
  </si>
  <si>
    <t>436822748</t>
  </si>
  <si>
    <t>Pol9</t>
  </si>
  <si>
    <t>Svítidlo pro osvětlení komunikací a měst D+E, 86W</t>
  </si>
  <si>
    <t>-1548274288</t>
  </si>
  <si>
    <t>Pol10</t>
  </si>
  <si>
    <t>Svítidlo pro osvětlení komunikací a měst F, 48,5W</t>
  </si>
  <si>
    <t>2141262935</t>
  </si>
  <si>
    <t>Pol11</t>
  </si>
  <si>
    <t>Svítidlo pro osvětlení komunikací a měst G, 59W</t>
  </si>
  <si>
    <t>-821840988</t>
  </si>
  <si>
    <t>Pol12</t>
  </si>
  <si>
    <t>Svítidlo pro osvětlení komunikací a měst H, LED Mini, 23W</t>
  </si>
  <si>
    <t>770161130</t>
  </si>
  <si>
    <t>Pol13</t>
  </si>
  <si>
    <t>Osv. stožár I - 5m stávající - tržnice</t>
  </si>
  <si>
    <t>826020761</t>
  </si>
  <si>
    <t>Pol14</t>
  </si>
  <si>
    <t>Osv. stožár A+H - K5, RAL7022</t>
  </si>
  <si>
    <t>-1192285816</t>
  </si>
  <si>
    <t>Pol15</t>
  </si>
  <si>
    <t>Osv. stožár G - Z133/89, RAL7022</t>
  </si>
  <si>
    <t>740298750</t>
  </si>
  <si>
    <t>Pol16</t>
  </si>
  <si>
    <t>Osv. stožár C+D+F - BUD8, RAL7022</t>
  </si>
  <si>
    <t>-1422981614</t>
  </si>
  <si>
    <t>Pol17</t>
  </si>
  <si>
    <t>Elektrovýzbr. Stož. SR 721-27ZCu</t>
  </si>
  <si>
    <t>-1145158376</t>
  </si>
  <si>
    <t>Pol18</t>
  </si>
  <si>
    <t>Elektrovýzbr. Stož. SR 722-27ZCu</t>
  </si>
  <si>
    <t>-313873845</t>
  </si>
  <si>
    <t>Pol19</t>
  </si>
  <si>
    <t>Kryt svorkovníce KS56</t>
  </si>
  <si>
    <t>-1431318106</t>
  </si>
  <si>
    <t>Pol20</t>
  </si>
  <si>
    <t>Pásek FeZn30/4mm v zemi vč svorek</t>
  </si>
  <si>
    <t>1583323159</t>
  </si>
  <si>
    <t>Pol21</t>
  </si>
  <si>
    <t>Trubka ohebná typu 23, 36mm</t>
  </si>
  <si>
    <t>1305906541</t>
  </si>
  <si>
    <t>Pol22</t>
  </si>
  <si>
    <t>Zemnící drát FeZn pr. 10mm vč. svorek</t>
  </si>
  <si>
    <t>-1702721459</t>
  </si>
  <si>
    <t>Pol23</t>
  </si>
  <si>
    <t>Výložník 1-ramenný UD/1/1500, RAL7022</t>
  </si>
  <si>
    <t>409108892</t>
  </si>
  <si>
    <t>Pol24</t>
  </si>
  <si>
    <t>Výložník 1-ramenný UD/1/2000, RAL7022</t>
  </si>
  <si>
    <t>-69868444</t>
  </si>
  <si>
    <t>Pol25</t>
  </si>
  <si>
    <t>Výložník 2-ramenný UD/2/1500, RAL7022</t>
  </si>
  <si>
    <t>-415300444</t>
  </si>
  <si>
    <t>D2</t>
  </si>
  <si>
    <t>Nosný materiál</t>
  </si>
  <si>
    <t>Pol26</t>
  </si>
  <si>
    <t>Kabel CYKY3Jx2,5mm2 + 5% prořez</t>
  </si>
  <si>
    <t>-1076293532</t>
  </si>
  <si>
    <t>Pol27</t>
  </si>
  <si>
    <t>Kabel AYKY4Jx16mm2 + 5% prořez</t>
  </si>
  <si>
    <t>-1926593482</t>
  </si>
  <si>
    <t>Pol28</t>
  </si>
  <si>
    <t>Kabel AYKY4Jx25mm2 + 5% prořez</t>
  </si>
  <si>
    <t>1776626887</t>
  </si>
  <si>
    <t>Pol29</t>
  </si>
  <si>
    <t>-2043709349</t>
  </si>
  <si>
    <t>Pol30</t>
  </si>
  <si>
    <t>556626035</t>
  </si>
  <si>
    <t>Pol31</t>
  </si>
  <si>
    <t>-1866437150</t>
  </si>
  <si>
    <t>Pol32</t>
  </si>
  <si>
    <t>1421080633</t>
  </si>
  <si>
    <t>Pol33</t>
  </si>
  <si>
    <t>-353392422</t>
  </si>
  <si>
    <t>Pol34</t>
  </si>
  <si>
    <t>2036511887</t>
  </si>
  <si>
    <t>Pol35</t>
  </si>
  <si>
    <t>Zemnicí drát FeZn pr. 10mm vč. svorek</t>
  </si>
  <si>
    <t>718407959</t>
  </si>
  <si>
    <t>Pol36</t>
  </si>
  <si>
    <t>9103129</t>
  </si>
  <si>
    <t>Pol37</t>
  </si>
  <si>
    <t>94341240</t>
  </si>
  <si>
    <t>Pol38</t>
  </si>
  <si>
    <t>Osv. stožár C+D+F - DUD8, RAL7022</t>
  </si>
  <si>
    <t>-191232523</t>
  </si>
  <si>
    <t>Pol39</t>
  </si>
  <si>
    <t>Elektrovýzbroj stož. SR 721-27ZCu</t>
  </si>
  <si>
    <t>610367987</t>
  </si>
  <si>
    <t>Pol40</t>
  </si>
  <si>
    <t>Elektrovýzbroj stož. SR 722-27ZCu</t>
  </si>
  <si>
    <t>-1384974889</t>
  </si>
  <si>
    <t>Pol41</t>
  </si>
  <si>
    <t>Kryt svorkovnice KS56</t>
  </si>
  <si>
    <t>-1991647111</t>
  </si>
  <si>
    <t>Pol42</t>
  </si>
  <si>
    <t>Pásek FeZn 30/4, 0,95kg/m + 5% prořez</t>
  </si>
  <si>
    <t>1871617691</t>
  </si>
  <si>
    <t>Pol43</t>
  </si>
  <si>
    <t>Trubka ohebná typu 23, 36mm + 5% prořez</t>
  </si>
  <si>
    <t>549852504</t>
  </si>
  <si>
    <t>Pol44</t>
  </si>
  <si>
    <t>-1657507426</t>
  </si>
  <si>
    <t>Pol45</t>
  </si>
  <si>
    <t>-813400192</t>
  </si>
  <si>
    <t>Pol46</t>
  </si>
  <si>
    <t>Výložník 2-ramenný UD/2/1500, 180 st. RAL7022</t>
  </si>
  <si>
    <t>-1983808678</t>
  </si>
  <si>
    <t>D3</t>
  </si>
  <si>
    <t>Zemní práce 846-9</t>
  </si>
  <si>
    <t>Pol47</t>
  </si>
  <si>
    <t>Vytýčení kabel. Trasy</t>
  </si>
  <si>
    <t>-896068337</t>
  </si>
  <si>
    <t>Pol48</t>
  </si>
  <si>
    <t>Výkop jámy pro stožár v zem. Tř. 3</t>
  </si>
  <si>
    <t>-851767640</t>
  </si>
  <si>
    <t>Pol49</t>
  </si>
  <si>
    <t>Výkop kab. Rýhy 350x800, řez A-A´, tř. 3</t>
  </si>
  <si>
    <t>-1449341381</t>
  </si>
  <si>
    <t>Pol50</t>
  </si>
  <si>
    <t>Zához kab. Rýhy 350x800, řez A-A´, tř. 3</t>
  </si>
  <si>
    <t>1298328003</t>
  </si>
  <si>
    <t>Pol51</t>
  </si>
  <si>
    <t>Výkop kab. rýhy 500x1200, řez B-B´, tř. 3</t>
  </si>
  <si>
    <t>1355283538</t>
  </si>
  <si>
    <t>Pol52</t>
  </si>
  <si>
    <t>Zához kab. rýhy 500x1200, řez B-B´, tř. 3</t>
  </si>
  <si>
    <t>2112656114</t>
  </si>
  <si>
    <t>Pol53</t>
  </si>
  <si>
    <t>Úprava povrchu rýhy zhutněním</t>
  </si>
  <si>
    <t>-1347812476</t>
  </si>
  <si>
    <t>Pol54</t>
  </si>
  <si>
    <t>Beton základ stožáru, beton tř. III</t>
  </si>
  <si>
    <t>-463531674</t>
  </si>
  <si>
    <t>Pol55</t>
  </si>
  <si>
    <t>Plast. Roura pr. 200mm do zákl. stožáru</t>
  </si>
  <si>
    <t>695102469</t>
  </si>
  <si>
    <t>Pol56</t>
  </si>
  <si>
    <t>Zakrytí plast. Folií š. 330mm</t>
  </si>
  <si>
    <t>-1750032849</t>
  </si>
  <si>
    <t>Pol57</t>
  </si>
  <si>
    <t>Plast. Trubka AR50, řez A-A´, vč. Přísluš.</t>
  </si>
  <si>
    <t>-2080597508</t>
  </si>
  <si>
    <t>Pol58</t>
  </si>
  <si>
    <t>Odvoz zbylých hmot na skládku do 1km</t>
  </si>
  <si>
    <t>1295968431</t>
  </si>
  <si>
    <t>Pol59</t>
  </si>
  <si>
    <t>Příplatek za každý další 1km</t>
  </si>
  <si>
    <t>1966865142</t>
  </si>
  <si>
    <t>21*6</t>
  </si>
  <si>
    <t>Pol60</t>
  </si>
  <si>
    <t>Pískové lože kabelu tl. 100mm, řez A-A</t>
  </si>
  <si>
    <t>-829140853</t>
  </si>
  <si>
    <t>Pol61</t>
  </si>
  <si>
    <t>Trubka DVK110, řez B-B´ + chr. přes topné kanály</t>
  </si>
  <si>
    <t>777697156</t>
  </si>
  <si>
    <t>D4</t>
  </si>
  <si>
    <t>Ostatní práce</t>
  </si>
  <si>
    <t>Pol62</t>
  </si>
  <si>
    <t>Zajištění beznapěťového stavu</t>
  </si>
  <si>
    <t>kompl.</t>
  </si>
  <si>
    <t>119614560</t>
  </si>
  <si>
    <t>Pol63</t>
  </si>
  <si>
    <t>Výchozí revize</t>
  </si>
  <si>
    <t>1207155451</t>
  </si>
  <si>
    <t>Pol64</t>
  </si>
  <si>
    <t>Světelnětechnické měření soustavy</t>
  </si>
  <si>
    <t>1224358920</t>
  </si>
  <si>
    <t>Pol65</t>
  </si>
  <si>
    <t>Demontáže</t>
  </si>
  <si>
    <t>-1445984796</t>
  </si>
  <si>
    <t>Pol66</t>
  </si>
  <si>
    <t>Mechanismy - jeřáb, plošina</t>
  </si>
  <si>
    <t>342362991</t>
  </si>
  <si>
    <t>SO 402 - Elektrické napojení cykloboxů a panelů KODIS</t>
  </si>
  <si>
    <t>B. - Montáž</t>
  </si>
  <si>
    <t>C. - Nosný materiál</t>
  </si>
  <si>
    <t>D. - Zemní práce 846-9</t>
  </si>
  <si>
    <t>E. - Ostatní práce</t>
  </si>
  <si>
    <t>B.</t>
  </si>
  <si>
    <t>100251</t>
  </si>
  <si>
    <t>256615440</t>
  </si>
  <si>
    <t>100253</t>
  </si>
  <si>
    <t>Ukončení kab do 4x50mm2</t>
  </si>
  <si>
    <t>1423603385</t>
  </si>
  <si>
    <t>100259</t>
  </si>
  <si>
    <t>Ukončení kab do 5x10mm2</t>
  </si>
  <si>
    <t>1394287588</t>
  </si>
  <si>
    <t>102016</t>
  </si>
  <si>
    <t>Kabelová spojka SLV-SV 10-50</t>
  </si>
  <si>
    <t>-1515241461</t>
  </si>
  <si>
    <t>120451</t>
  </si>
  <si>
    <t>Jistič OEZ/3/B/32A do rozvaděče kina</t>
  </si>
  <si>
    <t>1916886554</t>
  </si>
  <si>
    <t>160011</t>
  </si>
  <si>
    <t>Podružný měřič spotřeby el. enrgie do rozv kina</t>
  </si>
  <si>
    <t>843581226</t>
  </si>
  <si>
    <t>190002</t>
  </si>
  <si>
    <t>Přípojková skříň SS200PKE1P-C s komp. Pilířem o rozm. 400x1820x220</t>
  </si>
  <si>
    <t>-793721023</t>
  </si>
  <si>
    <t>220001</t>
  </si>
  <si>
    <t>Drát FeZn pr. 10mm vč. svorek</t>
  </si>
  <si>
    <t>-1706974979</t>
  </si>
  <si>
    <t>220361</t>
  </si>
  <si>
    <t>Zemnící tyč délky 2m</t>
  </si>
  <si>
    <t>1262270397</t>
  </si>
  <si>
    <t>810001</t>
  </si>
  <si>
    <t>-149337861</t>
  </si>
  <si>
    <t>810013</t>
  </si>
  <si>
    <t>Kabel CYKY4Jx10mm2, v.u.</t>
  </si>
  <si>
    <t>-1657418953</t>
  </si>
  <si>
    <t>810014</t>
  </si>
  <si>
    <t>Kabel CYKY5Jx6mm2, v.u.</t>
  </si>
  <si>
    <t>-905797170</t>
  </si>
  <si>
    <t>C.</t>
  </si>
  <si>
    <t>pol. 1</t>
  </si>
  <si>
    <t>799485456</t>
  </si>
  <si>
    <t>pol. 2</t>
  </si>
  <si>
    <t>Kabel CYKY4Jx10mm2 + 5% prořez</t>
  </si>
  <si>
    <t>1296996131</t>
  </si>
  <si>
    <t>pol. 3</t>
  </si>
  <si>
    <t>Kabel CYKY5Jx6mm2 + 5% prořez</t>
  </si>
  <si>
    <t>411152834</t>
  </si>
  <si>
    <t>pol. 4</t>
  </si>
  <si>
    <t>Kabelová spojka SLV-SV 10-50, 1kV</t>
  </si>
  <si>
    <t>1558882049</t>
  </si>
  <si>
    <t>pol. 5</t>
  </si>
  <si>
    <t>-38268881</t>
  </si>
  <si>
    <t>pol. 6</t>
  </si>
  <si>
    <t>Drát FeZn pr. 10mm vč. svorek + 5% prořez</t>
  </si>
  <si>
    <t>1710735030</t>
  </si>
  <si>
    <t>pol. 7</t>
  </si>
  <si>
    <t>Zemnící tyč délky 2m, pr. 28mm</t>
  </si>
  <si>
    <t>-1236935625</t>
  </si>
  <si>
    <t>pol. 8</t>
  </si>
  <si>
    <t>1777699608</t>
  </si>
  <si>
    <t>pol. 9</t>
  </si>
  <si>
    <t>1218466508</t>
  </si>
  <si>
    <t>D.</t>
  </si>
  <si>
    <t>11000-2200</t>
  </si>
  <si>
    <t>-2135540210</t>
  </si>
  <si>
    <t>13231-1316</t>
  </si>
  <si>
    <t>Hloubení jámy pro plast. pilíř v zem tř. 3</t>
  </si>
  <si>
    <t>2129152026</t>
  </si>
  <si>
    <t>13231-1318</t>
  </si>
  <si>
    <t>-618406434</t>
  </si>
  <si>
    <t>13231-1522</t>
  </si>
  <si>
    <t>-1310470748</t>
  </si>
  <si>
    <t>17431-1318</t>
  </si>
  <si>
    <t>1462989275</t>
  </si>
  <si>
    <t>17431-1522</t>
  </si>
  <si>
    <t>-1055739160</t>
  </si>
  <si>
    <t>18111-1300</t>
  </si>
  <si>
    <t>832377491</t>
  </si>
  <si>
    <t>27031-1100</t>
  </si>
  <si>
    <t>Beton pro zakrytí chráničky, řez B-B´</t>
  </si>
  <si>
    <t>223977433</t>
  </si>
  <si>
    <t>38879-1330</t>
  </si>
  <si>
    <t>Chránička DVK110, řez B-B´</t>
  </si>
  <si>
    <t>-1634979400</t>
  </si>
  <si>
    <t>45157-1520</t>
  </si>
  <si>
    <t>1730235939</t>
  </si>
  <si>
    <t>45157-2110</t>
  </si>
  <si>
    <t>Plast. trubka AR50 vč. příslušenství, řez A-A´</t>
  </si>
  <si>
    <t>1622416561</t>
  </si>
  <si>
    <t>45157-2110.1</t>
  </si>
  <si>
    <t>2009031046</t>
  </si>
  <si>
    <t>97908-9110</t>
  </si>
  <si>
    <t>-949184584</t>
  </si>
  <si>
    <t>97908-9210</t>
  </si>
  <si>
    <t>1752670724</t>
  </si>
  <si>
    <t>E.</t>
  </si>
  <si>
    <t>1926264903</t>
  </si>
  <si>
    <t>Pol96</t>
  </si>
  <si>
    <t>-1388397670</t>
  </si>
  <si>
    <t>SO 403 - Přemístění kamery</t>
  </si>
  <si>
    <t xml:space="preserve">D2 - </t>
  </si>
  <si>
    <t>D3 - Nosný materiál</t>
  </si>
  <si>
    <t>D5 - Ostatní práce</t>
  </si>
  <si>
    <t>-1113231602</t>
  </si>
  <si>
    <t>Pol100</t>
  </si>
  <si>
    <t>Plastová lišta L20</t>
  </si>
  <si>
    <t>-383971164</t>
  </si>
  <si>
    <t>Pol101</t>
  </si>
  <si>
    <t>Ocelový výložník na budovu</t>
  </si>
  <si>
    <t>-293435584</t>
  </si>
  <si>
    <t>Pol102</t>
  </si>
  <si>
    <t>Rozvodnice kamery do 20kg</t>
  </si>
  <si>
    <t>1363690200</t>
  </si>
  <si>
    <t>Pol103</t>
  </si>
  <si>
    <t>Stávající kamera</t>
  </si>
  <si>
    <t>-373482038</t>
  </si>
  <si>
    <t>-1303221897</t>
  </si>
  <si>
    <t>Pol97</t>
  </si>
  <si>
    <t>Světelný vodič SM9/125</t>
  </si>
  <si>
    <t>940942324</t>
  </si>
  <si>
    <t>Pol98</t>
  </si>
  <si>
    <t>Ukončení světelného vodiče</t>
  </si>
  <si>
    <t>2145773744</t>
  </si>
  <si>
    <t>Pol99</t>
  </si>
  <si>
    <t>Instalační krabice venkovní IP54</t>
  </si>
  <si>
    <t>458639261</t>
  </si>
  <si>
    <t>Pol104</t>
  </si>
  <si>
    <t>Světelný vodič SM9/125 + 5% prořez</t>
  </si>
  <si>
    <t>1474067530</t>
  </si>
  <si>
    <t>Pol105</t>
  </si>
  <si>
    <t>Krabice instalační venkovní, IP54</t>
  </si>
  <si>
    <t>617465411</t>
  </si>
  <si>
    <t>Pol106</t>
  </si>
  <si>
    <t>Lišta L20 + 5% prořez</t>
  </si>
  <si>
    <t>918431454</t>
  </si>
  <si>
    <t>Pol107</t>
  </si>
  <si>
    <t>502016450</t>
  </si>
  <si>
    <t>-280968314</t>
  </si>
  <si>
    <t>D5</t>
  </si>
  <si>
    <t>Pol108</t>
  </si>
  <si>
    <t>-992612220</t>
  </si>
  <si>
    <t>Pol110</t>
  </si>
  <si>
    <t>579708699</t>
  </si>
  <si>
    <t>Pol111</t>
  </si>
  <si>
    <t>2116406245</t>
  </si>
  <si>
    <t>905464986</t>
  </si>
  <si>
    <t>SO 404 - Veřejné osvětlení č. 003.01.029 a 003.01.031</t>
  </si>
  <si>
    <t>-980166649</t>
  </si>
  <si>
    <t>1913609567</t>
  </si>
  <si>
    <t>-143617998</t>
  </si>
  <si>
    <t>-1760245050</t>
  </si>
  <si>
    <t>-981917232</t>
  </si>
  <si>
    <t>152476923</t>
  </si>
  <si>
    <t>416992548</t>
  </si>
  <si>
    <t>-541434460</t>
  </si>
  <si>
    <t>SO 801 - Vegetační úpravy</t>
  </si>
  <si>
    <t>111201101</t>
  </si>
  <si>
    <t>Odstranění křovin a stromů s odstraněním kořenů průměru kmene do 100 mm do sklonu terénu 1 : 5, při celkové ploše do 1 000 m2</t>
  </si>
  <si>
    <t>16677672</t>
  </si>
  <si>
    <t>Mýcení keřů:</t>
  </si>
  <si>
    <t>Ostatní plochy:</t>
  </si>
  <si>
    <t>150</t>
  </si>
  <si>
    <t>112101102</t>
  </si>
  <si>
    <t>Odstranění stromů s odřezáním kmene a s odvětvením listnatých, průměru kmene přes 300 do 500 mm</t>
  </si>
  <si>
    <t>-1315225439</t>
  </si>
  <si>
    <t>Stromy č. 21,22,23:</t>
  </si>
  <si>
    <t>112101122</t>
  </si>
  <si>
    <t>Odstranění stromů s odřezáním kmene a s odvětvením jehličnatých bez odkornění, průměru kmene přes 300 do 500 mm</t>
  </si>
  <si>
    <t>1563136886</t>
  </si>
  <si>
    <t>Stromy č. 20,24:</t>
  </si>
  <si>
    <t>112201102</t>
  </si>
  <si>
    <t>Odstranění pařezů s jejich vykopáním, vytrháním nebo odstřelením, s přesekáním kořenů průměru přes 300 do 500 mm</t>
  </si>
  <si>
    <t>2105846577</t>
  </si>
  <si>
    <t>112201104</t>
  </si>
  <si>
    <t>Odstranění pařezů s jejich vykopáním, vytrháním nebo odstřelením, s přesekáním kořenů průměru přes 700 do 900 mm</t>
  </si>
  <si>
    <t>953320732</t>
  </si>
  <si>
    <t>Vykácené stromy z předchozích úprav:</t>
  </si>
  <si>
    <t>121101101</t>
  </si>
  <si>
    <t>Sejmutí ornice nebo lesní půdy s vodorovným přemístěním na hromady v místě upotřebení nebo na dočasné či trvalé skládky se složením, na vzdálenost do 50 m</t>
  </si>
  <si>
    <t>548567109</t>
  </si>
  <si>
    <t>Poznámka k položce:_x000D_
Tloušťka 10cm.</t>
  </si>
  <si>
    <t>(2*2)*20*0,1</t>
  </si>
  <si>
    <t>-549796520</t>
  </si>
  <si>
    <t>(2*2)*12</t>
  </si>
  <si>
    <t>183101322</t>
  </si>
  <si>
    <t>Hloubení jamek pro vysazování rostlin v zemině tř.1 až 4 s výměnou půdy z 100% v rovině nebo na svahu do 1:5, objemu přes 1,00 do 2,00 m3</t>
  </si>
  <si>
    <t>-1304666579</t>
  </si>
  <si>
    <t>183205112</t>
  </si>
  <si>
    <t>Založení záhonu pro výsadbu rostlin v rovině nebo na svahu do 1:5 v zemině tř. 3</t>
  </si>
  <si>
    <t>-1165529628</t>
  </si>
  <si>
    <t>10321100</t>
  </si>
  <si>
    <t>zahradní substrát pro výsadbu VL</t>
  </si>
  <si>
    <t>481083108</t>
  </si>
  <si>
    <t>stromy:</t>
  </si>
  <si>
    <t>20*1,5*1,5</t>
  </si>
  <si>
    <t>záhony:</t>
  </si>
  <si>
    <t>183211412</t>
  </si>
  <si>
    <t>Dosadba květin se zalitím jednotlivých trvalek</t>
  </si>
  <si>
    <t>215340116</t>
  </si>
  <si>
    <t>00572610.R01</t>
  </si>
  <si>
    <t>sazenice trvalek</t>
  </si>
  <si>
    <t>-1139826782</t>
  </si>
  <si>
    <t>183901141</t>
  </si>
  <si>
    <t>Doplnění zeminy nebo substrátu o tl. vrstvy do 100 mm do nádoby výšky do 700 mm do 0,30 m2</t>
  </si>
  <si>
    <t>-1440211087</t>
  </si>
  <si>
    <t>184102114</t>
  </si>
  <si>
    <t>Výsadba dřeviny s balem do předem vyhloubené jamky se zalitím v rovině nebo na svahu do 1:5, při průměru balu přes 400 do 500 mm</t>
  </si>
  <si>
    <t>1541359076</t>
  </si>
  <si>
    <t>026_R_5052501</t>
  </si>
  <si>
    <t>javor červený v kultivaru Acer rubrum Red Sunset obvod kmene 14 -16 cm</t>
  </si>
  <si>
    <t>-997027095</t>
  </si>
  <si>
    <t>Poznámka k položce:_x000D_
ČSN 46 4902</t>
  </si>
  <si>
    <t>026_R_5052502</t>
  </si>
  <si>
    <t>okrasná jabloň v kultivaru Malus Scarlet obvod kmene 12 -14 cm</t>
  </si>
  <si>
    <t>1137658044</t>
  </si>
  <si>
    <t>184215132</t>
  </si>
  <si>
    <t>Ukotvení dřeviny kůly třemi kůly, délky přes 1 do 2 m</t>
  </si>
  <si>
    <t>-1971722995</t>
  </si>
  <si>
    <t>20*3</t>
  </si>
  <si>
    <t>05217118</t>
  </si>
  <si>
    <t>tyče dřevěné v kůře D 100mm dl 8m</t>
  </si>
  <si>
    <t>-1071476069</t>
  </si>
  <si>
    <t>20*2*(3,14*0,05*0,05)</t>
  </si>
  <si>
    <t>184501121</t>
  </si>
  <si>
    <t>Zhotovení obalu kmene a spodních částí větví stromu z juty v jedné vrstvě v rovině nebo na svahu do 1:5</t>
  </si>
  <si>
    <t>-343614516</t>
  </si>
  <si>
    <t>184801121</t>
  </si>
  <si>
    <t>Ošetření vysazených dřevin solitérních v rovině nebo na svahu do 1:5</t>
  </si>
  <si>
    <t>-1861573410</t>
  </si>
  <si>
    <t>184802111</t>
  </si>
  <si>
    <t>Chemické odplevelení půdy před založením kultury, trávníku nebo zpevněných ploch o výměře jednotlivě přes 20 m2 v rovině nebo na svahu do 1:5 postřikem na široko</t>
  </si>
  <si>
    <t>861802415</t>
  </si>
  <si>
    <t>20*1,5</t>
  </si>
  <si>
    <t>184818245</t>
  </si>
  <si>
    <t>Ochrana kmene bedněním před poškozením stavebním provozem zřízení včetně odstranění výšky bednění přes 2 do 3 m průměru kmene přes 900 do 1100 mm</t>
  </si>
  <si>
    <t>1629250460</t>
  </si>
  <si>
    <t>184851512</t>
  </si>
  <si>
    <t>Řez stromů tvarovací hlavový s opakovaným intervalem řezu do 2 let výšky nasazení hlavy přes 2 do 6 m</t>
  </si>
  <si>
    <t>359339757</t>
  </si>
  <si>
    <t>184911421</t>
  </si>
  <si>
    <t>Mulčování vysazených rostlin mulčovací kůrou, tl. do 100 mm v rovině nebo na svahu do 1:5</t>
  </si>
  <si>
    <t>-1962026366</t>
  </si>
  <si>
    <t>10391100</t>
  </si>
  <si>
    <t>kůra mulčovací VL</t>
  </si>
  <si>
    <t>244445093</t>
  </si>
  <si>
    <t>83*0,25</t>
  </si>
  <si>
    <t>185802114</t>
  </si>
  <si>
    <t>Hnojení půdy nebo trávníku v rovině nebo na svahu do 1:5 umělým hnojivem s rozdělením k jednotlivým rostlinám</t>
  </si>
  <si>
    <t>1360597946</t>
  </si>
  <si>
    <t>Poznámka k položce:_x000D_
Dávka 100 g k jednomu stromu = 10 tablet.</t>
  </si>
  <si>
    <t>R_2519_999</t>
  </si>
  <si>
    <t>Silva Tabs na okrasné dřeviny (1000 tablet)</t>
  </si>
  <si>
    <t>balení</t>
  </si>
  <si>
    <t>191318680</t>
  </si>
  <si>
    <t>185804311</t>
  </si>
  <si>
    <t>Zalití rostlin vodou plochy záhonů jednotlivě do 20 m2</t>
  </si>
  <si>
    <t>1981322727</t>
  </si>
  <si>
    <t>stromy 2x 100l/strom</t>
  </si>
  <si>
    <t>20*0,1*2</t>
  </si>
  <si>
    <t>záhony 2x 50l/m2</t>
  </si>
  <si>
    <t>53*0,05*2</t>
  </si>
  <si>
    <t>185851121</t>
  </si>
  <si>
    <t>Dovoz vody pro zálivku rostlin na vzdálenost do 1000 m</t>
  </si>
  <si>
    <t>122138676</t>
  </si>
  <si>
    <t>185851129</t>
  </si>
  <si>
    <t>Dovoz vody pro zálivku rostlin Příplatek k ceně za každých dalších i započatých 1000 m</t>
  </si>
  <si>
    <t>896792596</t>
  </si>
  <si>
    <t>9,3*19 'Přepočtené koeficientem množství</t>
  </si>
  <si>
    <t>998231311</t>
  </si>
  <si>
    <t>Přesun hmot pro sadovnické a krajinářské úpravy - strojně dopravní vzdálenost do 5000 m</t>
  </si>
  <si>
    <t>-1650569617</t>
  </si>
  <si>
    <t xml:space="preserve">    VRN1 - Průzkumné, geodetické a projektové práce</t>
  </si>
  <si>
    <t xml:space="preserve">    VRN3 - Zařízení staveniště</t>
  </si>
  <si>
    <t>938908411</t>
  </si>
  <si>
    <t>Čištění vozovek splachováním vodou povrchu podkladu nebo krytu živičného, betonového nebo dlážděného</t>
  </si>
  <si>
    <t>-753264173</t>
  </si>
  <si>
    <t>Poznámka k položce:_x000D_
Průběžné čištění komunikace (10x plocha)</t>
  </si>
  <si>
    <t>(1650+400+510+280+170+1500+620+400+500)*10</t>
  </si>
  <si>
    <t>VRN1</t>
  </si>
  <si>
    <t>Průzkumné, geodetické a projektové práce</t>
  </si>
  <si>
    <t>011503001</t>
  </si>
  <si>
    <t>Vyjádření správců sítí – aktualizace</t>
  </si>
  <si>
    <t>stavba</t>
  </si>
  <si>
    <t>242422006</t>
  </si>
  <si>
    <t>011503002</t>
  </si>
  <si>
    <t>Vytyčení trasy inženýrských sítí</t>
  </si>
  <si>
    <t>-1289270260</t>
  </si>
  <si>
    <t>011503003</t>
  </si>
  <si>
    <t>Vytyčení stavby včetně fotodokumentace</t>
  </si>
  <si>
    <t>1281769746</t>
  </si>
  <si>
    <t>012103000</t>
  </si>
  <si>
    <t>Geodetické práce před výstavbou</t>
  </si>
  <si>
    <t>-1043519200</t>
  </si>
  <si>
    <t>Poznámka k položce:_x000D_
Včetně geometrického plánu pro zřízení věcného břemene.</t>
  </si>
  <si>
    <t>012203000</t>
  </si>
  <si>
    <t>Geodetické práce při provádění stavby</t>
  </si>
  <si>
    <t>1227147174</t>
  </si>
  <si>
    <t>012303000</t>
  </si>
  <si>
    <t>Geodetické práce po výstavbě</t>
  </si>
  <si>
    <t>-2144632846</t>
  </si>
  <si>
    <t>013254000</t>
  </si>
  <si>
    <t>Dokumentace skutečného provedení stavby</t>
  </si>
  <si>
    <t>-99218292</t>
  </si>
  <si>
    <t>VRN3</t>
  </si>
  <si>
    <t>Zařízení staveniště</t>
  </si>
  <si>
    <t>032103000</t>
  </si>
  <si>
    <t>Náklady na stavební buňky</t>
  </si>
  <si>
    <t>374127707</t>
  </si>
  <si>
    <t>Poznámka k položce:_x000D_
Délka výstavby 22 měsíců.</t>
  </si>
  <si>
    <t>032503000</t>
  </si>
  <si>
    <t>Skládky na staveništi</t>
  </si>
  <si>
    <t>1882645743</t>
  </si>
  <si>
    <t>032903000</t>
  </si>
  <si>
    <t>Náklady na provoz a údržbu vybavení staveniště</t>
  </si>
  <si>
    <t>1647670917</t>
  </si>
  <si>
    <t>034103000</t>
  </si>
  <si>
    <t>Oplocení staveniště</t>
  </si>
  <si>
    <t>505602865</t>
  </si>
  <si>
    <t>Poznámka k položce:_x000D_
Montáž, pronájem po celou dobu výstavby, demontáž._x000D_
Délka odečtena z mapy.</t>
  </si>
  <si>
    <t>034303000.1</t>
  </si>
  <si>
    <t>Dopravní značení na staveništi (přechodné dopravní značení)</t>
  </si>
  <si>
    <t>1361496441</t>
  </si>
  <si>
    <t>034503000_a</t>
  </si>
  <si>
    <t>Povinná publicita (billboard)</t>
  </si>
  <si>
    <t>-1208461060</t>
  </si>
  <si>
    <t>034503000_b</t>
  </si>
  <si>
    <t>Povinná publicita (pamětní deska)</t>
  </si>
  <si>
    <t>892089707</t>
  </si>
  <si>
    <t>039103000</t>
  </si>
  <si>
    <t>Rozebrání, bourání a odvoz zařízení staveniště</t>
  </si>
  <si>
    <t>-459008304</t>
  </si>
  <si>
    <t>039203000</t>
  </si>
  <si>
    <t>Úprava terénu po zrušení zařízení staveniště</t>
  </si>
  <si>
    <t>-333390055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</si>
</sst>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2"/>
      <c r="AQ5" s="22"/>
      <c r="AR5" s="20"/>
      <c r="BE5" s="27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2"/>
      <c r="AQ6" s="22"/>
      <c r="AR6" s="20"/>
      <c r="BE6" s="27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7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7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7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7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4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74"/>
      <c r="BS13" s="17" t="s">
        <v>6</v>
      </c>
    </row>
    <row r="14" spans="1:74" ht="12.75">
      <c r="B14" s="21"/>
      <c r="C14" s="22"/>
      <c r="D14" s="22"/>
      <c r="E14" s="279" t="s">
        <v>30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7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7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74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4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7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74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4"/>
    </row>
    <row r="23" spans="1:71" s="1" customFormat="1" ht="47.25" customHeight="1">
      <c r="B23" s="21"/>
      <c r="C23" s="22"/>
      <c r="D23" s="22"/>
      <c r="E23" s="281" t="s">
        <v>36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2"/>
      <c r="AP23" s="22"/>
      <c r="AQ23" s="22"/>
      <c r="AR23" s="20"/>
      <c r="BE23" s="27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4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2">
        <f>ROUND(AG54,2)</f>
        <v>0</v>
      </c>
      <c r="AL26" s="283"/>
      <c r="AM26" s="283"/>
      <c r="AN26" s="283"/>
      <c r="AO26" s="283"/>
      <c r="AP26" s="36"/>
      <c r="AQ26" s="36"/>
      <c r="AR26" s="39"/>
      <c r="BE26" s="27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4" t="s">
        <v>38</v>
      </c>
      <c r="M28" s="284"/>
      <c r="N28" s="284"/>
      <c r="O28" s="284"/>
      <c r="P28" s="284"/>
      <c r="Q28" s="36"/>
      <c r="R28" s="36"/>
      <c r="S28" s="36"/>
      <c r="T28" s="36"/>
      <c r="U28" s="36"/>
      <c r="V28" s="36"/>
      <c r="W28" s="284" t="s">
        <v>39</v>
      </c>
      <c r="X28" s="284"/>
      <c r="Y28" s="284"/>
      <c r="Z28" s="284"/>
      <c r="AA28" s="284"/>
      <c r="AB28" s="284"/>
      <c r="AC28" s="284"/>
      <c r="AD28" s="284"/>
      <c r="AE28" s="284"/>
      <c r="AF28" s="36"/>
      <c r="AG28" s="36"/>
      <c r="AH28" s="36"/>
      <c r="AI28" s="36"/>
      <c r="AJ28" s="36"/>
      <c r="AK28" s="284" t="s">
        <v>40</v>
      </c>
      <c r="AL28" s="284"/>
      <c r="AM28" s="284"/>
      <c r="AN28" s="284"/>
      <c r="AO28" s="284"/>
      <c r="AP28" s="36"/>
      <c r="AQ28" s="36"/>
      <c r="AR28" s="39"/>
      <c r="BE28" s="274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87">
        <v>0.21</v>
      </c>
      <c r="M29" s="286"/>
      <c r="N29" s="286"/>
      <c r="O29" s="286"/>
      <c r="P29" s="286"/>
      <c r="Q29" s="41"/>
      <c r="R29" s="41"/>
      <c r="S29" s="41"/>
      <c r="T29" s="41"/>
      <c r="U29" s="41"/>
      <c r="V29" s="41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1"/>
      <c r="AG29" s="41"/>
      <c r="AH29" s="41"/>
      <c r="AI29" s="41"/>
      <c r="AJ29" s="41"/>
      <c r="AK29" s="285">
        <f>ROUND(AV54, 2)</f>
        <v>0</v>
      </c>
      <c r="AL29" s="286"/>
      <c r="AM29" s="286"/>
      <c r="AN29" s="286"/>
      <c r="AO29" s="286"/>
      <c r="AP29" s="41"/>
      <c r="AQ29" s="41"/>
      <c r="AR29" s="42"/>
      <c r="BE29" s="275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87">
        <v>0.15</v>
      </c>
      <c r="M30" s="286"/>
      <c r="N30" s="286"/>
      <c r="O30" s="286"/>
      <c r="P30" s="286"/>
      <c r="Q30" s="41"/>
      <c r="R30" s="41"/>
      <c r="S30" s="41"/>
      <c r="T30" s="41"/>
      <c r="U30" s="41"/>
      <c r="V30" s="41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1"/>
      <c r="AG30" s="41"/>
      <c r="AH30" s="41"/>
      <c r="AI30" s="41"/>
      <c r="AJ30" s="41"/>
      <c r="AK30" s="285">
        <f>ROUND(AW54, 2)</f>
        <v>0</v>
      </c>
      <c r="AL30" s="286"/>
      <c r="AM30" s="286"/>
      <c r="AN30" s="286"/>
      <c r="AO30" s="286"/>
      <c r="AP30" s="41"/>
      <c r="AQ30" s="41"/>
      <c r="AR30" s="42"/>
      <c r="BE30" s="275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87">
        <v>0.21</v>
      </c>
      <c r="M31" s="286"/>
      <c r="N31" s="286"/>
      <c r="O31" s="286"/>
      <c r="P31" s="286"/>
      <c r="Q31" s="41"/>
      <c r="R31" s="41"/>
      <c r="S31" s="41"/>
      <c r="T31" s="41"/>
      <c r="U31" s="41"/>
      <c r="V31" s="41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1"/>
      <c r="AG31" s="41"/>
      <c r="AH31" s="41"/>
      <c r="AI31" s="41"/>
      <c r="AJ31" s="41"/>
      <c r="AK31" s="285">
        <v>0</v>
      </c>
      <c r="AL31" s="286"/>
      <c r="AM31" s="286"/>
      <c r="AN31" s="286"/>
      <c r="AO31" s="286"/>
      <c r="AP31" s="41"/>
      <c r="AQ31" s="41"/>
      <c r="AR31" s="42"/>
      <c r="BE31" s="275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87">
        <v>0.15</v>
      </c>
      <c r="M32" s="286"/>
      <c r="N32" s="286"/>
      <c r="O32" s="286"/>
      <c r="P32" s="286"/>
      <c r="Q32" s="41"/>
      <c r="R32" s="41"/>
      <c r="S32" s="41"/>
      <c r="T32" s="41"/>
      <c r="U32" s="41"/>
      <c r="V32" s="41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1"/>
      <c r="AG32" s="41"/>
      <c r="AH32" s="41"/>
      <c r="AI32" s="41"/>
      <c r="AJ32" s="41"/>
      <c r="AK32" s="285">
        <v>0</v>
      </c>
      <c r="AL32" s="286"/>
      <c r="AM32" s="286"/>
      <c r="AN32" s="286"/>
      <c r="AO32" s="286"/>
      <c r="AP32" s="41"/>
      <c r="AQ32" s="41"/>
      <c r="AR32" s="42"/>
      <c r="BE32" s="275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87">
        <v>0</v>
      </c>
      <c r="M33" s="286"/>
      <c r="N33" s="286"/>
      <c r="O33" s="286"/>
      <c r="P33" s="286"/>
      <c r="Q33" s="41"/>
      <c r="R33" s="41"/>
      <c r="S33" s="41"/>
      <c r="T33" s="41"/>
      <c r="U33" s="41"/>
      <c r="V33" s="41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1"/>
      <c r="AG33" s="41"/>
      <c r="AH33" s="41"/>
      <c r="AI33" s="41"/>
      <c r="AJ33" s="41"/>
      <c r="AK33" s="285">
        <v>0</v>
      </c>
      <c r="AL33" s="286"/>
      <c r="AM33" s="286"/>
      <c r="AN33" s="286"/>
      <c r="AO33" s="28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91" t="s">
        <v>49</v>
      </c>
      <c r="Y35" s="289"/>
      <c r="Z35" s="289"/>
      <c r="AA35" s="289"/>
      <c r="AB35" s="289"/>
      <c r="AC35" s="45"/>
      <c r="AD35" s="45"/>
      <c r="AE35" s="45"/>
      <c r="AF35" s="45"/>
      <c r="AG35" s="45"/>
      <c r="AH35" s="45"/>
      <c r="AI35" s="45"/>
      <c r="AJ35" s="45"/>
      <c r="AK35" s="288">
        <f>SUM(AK26:AK33)</f>
        <v>0</v>
      </c>
      <c r="AL35" s="289"/>
      <c r="AM35" s="289"/>
      <c r="AN35" s="289"/>
      <c r="AO35" s="29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RH_DHV_1907a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70" t="str">
        <f>K6</f>
        <v>Dopravní terminál v Bohumíně – Přednádražní prostor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Bohumín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99" t="str">
        <f>IF(AN8= "","",AN8)</f>
        <v>26. 11. 2019</v>
      </c>
      <c r="AN47" s="29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Bohumín, Masarykova 158, 735 81 Bohumín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00" t="str">
        <f>IF(E17="","",E17)</f>
        <v>HaskoningDHV Czech Republic, spol. s r.o.</v>
      </c>
      <c r="AN49" s="301"/>
      <c r="AO49" s="301"/>
      <c r="AP49" s="301"/>
      <c r="AQ49" s="36"/>
      <c r="AR49" s="39"/>
      <c r="AS49" s="302" t="s">
        <v>51</v>
      </c>
      <c r="AT49" s="30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25.7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00" t="str">
        <f>IF(E20="","",E20)</f>
        <v>HaskoningDHV Czech Republic, spol. s r.o.</v>
      </c>
      <c r="AN50" s="301"/>
      <c r="AO50" s="301"/>
      <c r="AP50" s="301"/>
      <c r="AQ50" s="36"/>
      <c r="AR50" s="39"/>
      <c r="AS50" s="304"/>
      <c r="AT50" s="30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06"/>
      <c r="AT51" s="30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65" t="s">
        <v>52</v>
      </c>
      <c r="D52" s="266"/>
      <c r="E52" s="266"/>
      <c r="F52" s="266"/>
      <c r="G52" s="266"/>
      <c r="H52" s="66"/>
      <c r="I52" s="269" t="s">
        <v>53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97" t="s">
        <v>54</v>
      </c>
      <c r="AH52" s="266"/>
      <c r="AI52" s="266"/>
      <c r="AJ52" s="266"/>
      <c r="AK52" s="266"/>
      <c r="AL52" s="266"/>
      <c r="AM52" s="266"/>
      <c r="AN52" s="269" t="s">
        <v>55</v>
      </c>
      <c r="AO52" s="266"/>
      <c r="AP52" s="266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2">
        <f>ROUND(AG55+SUM(AG62:AG69),2)</f>
        <v>0</v>
      </c>
      <c r="AH54" s="272"/>
      <c r="AI54" s="272"/>
      <c r="AJ54" s="272"/>
      <c r="AK54" s="272"/>
      <c r="AL54" s="272"/>
      <c r="AM54" s="272"/>
      <c r="AN54" s="308">
        <f t="shared" ref="AN54:AN69" si="0">SUM(AG54,AT54)</f>
        <v>0</v>
      </c>
      <c r="AO54" s="308"/>
      <c r="AP54" s="308"/>
      <c r="AQ54" s="78" t="s">
        <v>19</v>
      </c>
      <c r="AR54" s="79"/>
      <c r="AS54" s="80">
        <f>ROUND(AS55+SUM(AS62:AS69),2)</f>
        <v>0</v>
      </c>
      <c r="AT54" s="81">
        <f t="shared" ref="AT54:AT69" si="1">ROUND(SUM(AV54:AW54),2)</f>
        <v>0</v>
      </c>
      <c r="AU54" s="82">
        <f>ROUND(AU55+SUM(AU62:AU69),5)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ROUND(AZ55+SUM(AZ62:AZ69),2)</f>
        <v>0</v>
      </c>
      <c r="BA54" s="81">
        <f>ROUND(BA55+SUM(BA62:BA69),2)</f>
        <v>0</v>
      </c>
      <c r="BB54" s="81">
        <f>ROUND(BB55+SUM(BB62:BB69),2)</f>
        <v>0</v>
      </c>
      <c r="BC54" s="81">
        <f>ROUND(BC55+SUM(BC62:BC69),2)</f>
        <v>0</v>
      </c>
      <c r="BD54" s="83">
        <f>ROUND(BD55+SUM(BD62:BD69),2)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B55" s="86"/>
      <c r="C55" s="87"/>
      <c r="D55" s="267" t="s">
        <v>75</v>
      </c>
      <c r="E55" s="267"/>
      <c r="F55" s="267"/>
      <c r="G55" s="267"/>
      <c r="H55" s="267"/>
      <c r="I55" s="88"/>
      <c r="J55" s="267" t="s">
        <v>76</v>
      </c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98">
        <f>ROUND(SUM(AG56:AG61),2)</f>
        <v>0</v>
      </c>
      <c r="AH55" s="296"/>
      <c r="AI55" s="296"/>
      <c r="AJ55" s="296"/>
      <c r="AK55" s="296"/>
      <c r="AL55" s="296"/>
      <c r="AM55" s="296"/>
      <c r="AN55" s="295">
        <f t="shared" si="0"/>
        <v>0</v>
      </c>
      <c r="AO55" s="296"/>
      <c r="AP55" s="296"/>
      <c r="AQ55" s="89" t="s">
        <v>77</v>
      </c>
      <c r="AR55" s="90"/>
      <c r="AS55" s="91">
        <f>ROUND(SUM(AS56:AS61),2)</f>
        <v>0</v>
      </c>
      <c r="AT55" s="92">
        <f t="shared" si="1"/>
        <v>0</v>
      </c>
      <c r="AU55" s="93">
        <f>ROUND(SUM(AU56:AU61),5)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ROUND(SUM(AZ56:AZ61),2)</f>
        <v>0</v>
      </c>
      <c r="BA55" s="92">
        <f>ROUND(SUM(BA56:BA61),2)</f>
        <v>0</v>
      </c>
      <c r="BB55" s="92">
        <f>ROUND(SUM(BB56:BB61),2)</f>
        <v>0</v>
      </c>
      <c r="BC55" s="92">
        <f>ROUND(SUM(BC56:BC61),2)</f>
        <v>0</v>
      </c>
      <c r="BD55" s="94">
        <f>ROUND(SUM(BD56:BD61),2)</f>
        <v>0</v>
      </c>
      <c r="BS55" s="95" t="s">
        <v>70</v>
      </c>
      <c r="BT55" s="95" t="s">
        <v>78</v>
      </c>
      <c r="BU55" s="95" t="s">
        <v>72</v>
      </c>
      <c r="BV55" s="95" t="s">
        <v>73</v>
      </c>
      <c r="BW55" s="95" t="s">
        <v>79</v>
      </c>
      <c r="BX55" s="95" t="s">
        <v>5</v>
      </c>
      <c r="CL55" s="95" t="s">
        <v>19</v>
      </c>
      <c r="CM55" s="95" t="s">
        <v>80</v>
      </c>
    </row>
    <row r="56" spans="1:91" s="4" customFormat="1" ht="23.25" customHeight="1">
      <c r="A56" s="96" t="s">
        <v>81</v>
      </c>
      <c r="B56" s="51"/>
      <c r="C56" s="97"/>
      <c r="D56" s="97"/>
      <c r="E56" s="268" t="s">
        <v>82</v>
      </c>
      <c r="F56" s="268"/>
      <c r="G56" s="268"/>
      <c r="H56" s="268"/>
      <c r="I56" s="268"/>
      <c r="J56" s="97"/>
      <c r="K56" s="268" t="s">
        <v>83</v>
      </c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93">
        <f>'SO 101.1.a - Zpevněné plo...'!J32</f>
        <v>0</v>
      </c>
      <c r="AH56" s="294"/>
      <c r="AI56" s="294"/>
      <c r="AJ56" s="294"/>
      <c r="AK56" s="294"/>
      <c r="AL56" s="294"/>
      <c r="AM56" s="294"/>
      <c r="AN56" s="293">
        <f t="shared" si="0"/>
        <v>0</v>
      </c>
      <c r="AO56" s="294"/>
      <c r="AP56" s="294"/>
      <c r="AQ56" s="98" t="s">
        <v>84</v>
      </c>
      <c r="AR56" s="53"/>
      <c r="AS56" s="99">
        <v>0</v>
      </c>
      <c r="AT56" s="100">
        <f t="shared" si="1"/>
        <v>0</v>
      </c>
      <c r="AU56" s="101">
        <f>'SO 101.1.a - Zpevněné plo...'!P102</f>
        <v>0</v>
      </c>
      <c r="AV56" s="100">
        <f>'SO 101.1.a - Zpevněné plo...'!J35</f>
        <v>0</v>
      </c>
      <c r="AW56" s="100">
        <f>'SO 101.1.a - Zpevněné plo...'!J36</f>
        <v>0</v>
      </c>
      <c r="AX56" s="100">
        <f>'SO 101.1.a - Zpevněné plo...'!J37</f>
        <v>0</v>
      </c>
      <c r="AY56" s="100">
        <f>'SO 101.1.a - Zpevněné plo...'!J38</f>
        <v>0</v>
      </c>
      <c r="AZ56" s="100">
        <f>'SO 101.1.a - Zpevněné plo...'!F35</f>
        <v>0</v>
      </c>
      <c r="BA56" s="100">
        <f>'SO 101.1.a - Zpevněné plo...'!F36</f>
        <v>0</v>
      </c>
      <c r="BB56" s="100">
        <f>'SO 101.1.a - Zpevněné plo...'!F37</f>
        <v>0</v>
      </c>
      <c r="BC56" s="100">
        <f>'SO 101.1.a - Zpevněné plo...'!F38</f>
        <v>0</v>
      </c>
      <c r="BD56" s="102">
        <f>'SO 101.1.a - Zpevněné plo...'!F39</f>
        <v>0</v>
      </c>
      <c r="BT56" s="103" t="s">
        <v>80</v>
      </c>
      <c r="BV56" s="103" t="s">
        <v>73</v>
      </c>
      <c r="BW56" s="103" t="s">
        <v>85</v>
      </c>
      <c r="BX56" s="103" t="s">
        <v>79</v>
      </c>
      <c r="CL56" s="103" t="s">
        <v>19</v>
      </c>
    </row>
    <row r="57" spans="1:91" s="4" customFormat="1" ht="23.25" customHeight="1">
      <c r="A57" s="96" t="s">
        <v>81</v>
      </c>
      <c r="B57" s="51"/>
      <c r="C57" s="97"/>
      <c r="D57" s="97"/>
      <c r="E57" s="268" t="s">
        <v>86</v>
      </c>
      <c r="F57" s="268"/>
      <c r="G57" s="268"/>
      <c r="H57" s="268"/>
      <c r="I57" s="268"/>
      <c r="J57" s="97"/>
      <c r="K57" s="268" t="s">
        <v>87</v>
      </c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93">
        <f>'SO 101.1.b - Zpevněné plo...'!J32</f>
        <v>0</v>
      </c>
      <c r="AH57" s="294"/>
      <c r="AI57" s="294"/>
      <c r="AJ57" s="294"/>
      <c r="AK57" s="294"/>
      <c r="AL57" s="294"/>
      <c r="AM57" s="294"/>
      <c r="AN57" s="293">
        <f t="shared" si="0"/>
        <v>0</v>
      </c>
      <c r="AO57" s="294"/>
      <c r="AP57" s="294"/>
      <c r="AQ57" s="98" t="s">
        <v>84</v>
      </c>
      <c r="AR57" s="53"/>
      <c r="AS57" s="99">
        <v>0</v>
      </c>
      <c r="AT57" s="100">
        <f t="shared" si="1"/>
        <v>0</v>
      </c>
      <c r="AU57" s="101">
        <f>'SO 101.1.b - Zpevněné plo...'!P88</f>
        <v>0</v>
      </c>
      <c r="AV57" s="100">
        <f>'SO 101.1.b - Zpevněné plo...'!J35</f>
        <v>0</v>
      </c>
      <c r="AW57" s="100">
        <f>'SO 101.1.b - Zpevněné plo...'!J36</f>
        <v>0</v>
      </c>
      <c r="AX57" s="100">
        <f>'SO 101.1.b - Zpevněné plo...'!J37</f>
        <v>0</v>
      </c>
      <c r="AY57" s="100">
        <f>'SO 101.1.b - Zpevněné plo...'!J38</f>
        <v>0</v>
      </c>
      <c r="AZ57" s="100">
        <f>'SO 101.1.b - Zpevněné plo...'!F35</f>
        <v>0</v>
      </c>
      <c r="BA57" s="100">
        <f>'SO 101.1.b - Zpevněné plo...'!F36</f>
        <v>0</v>
      </c>
      <c r="BB57" s="100">
        <f>'SO 101.1.b - Zpevněné plo...'!F37</f>
        <v>0</v>
      </c>
      <c r="BC57" s="100">
        <f>'SO 101.1.b - Zpevněné plo...'!F38</f>
        <v>0</v>
      </c>
      <c r="BD57" s="102">
        <f>'SO 101.1.b - Zpevněné plo...'!F39</f>
        <v>0</v>
      </c>
      <c r="BT57" s="103" t="s">
        <v>80</v>
      </c>
      <c r="BV57" s="103" t="s">
        <v>73</v>
      </c>
      <c r="BW57" s="103" t="s">
        <v>88</v>
      </c>
      <c r="BX57" s="103" t="s">
        <v>79</v>
      </c>
      <c r="CL57" s="103" t="s">
        <v>19</v>
      </c>
    </row>
    <row r="58" spans="1:91" s="4" customFormat="1" ht="23.25" customHeight="1">
      <c r="A58" s="96" t="s">
        <v>81</v>
      </c>
      <c r="B58" s="51"/>
      <c r="C58" s="97"/>
      <c r="D58" s="97"/>
      <c r="E58" s="268" t="s">
        <v>89</v>
      </c>
      <c r="F58" s="268"/>
      <c r="G58" s="268"/>
      <c r="H58" s="268"/>
      <c r="I58" s="268"/>
      <c r="J58" s="97"/>
      <c r="K58" s="268" t="s">
        <v>90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93">
        <f>'SO 101.2 - Sanace zpevněn...'!J32</f>
        <v>0</v>
      </c>
      <c r="AH58" s="294"/>
      <c r="AI58" s="294"/>
      <c r="AJ58" s="294"/>
      <c r="AK58" s="294"/>
      <c r="AL58" s="294"/>
      <c r="AM58" s="294"/>
      <c r="AN58" s="293">
        <f t="shared" si="0"/>
        <v>0</v>
      </c>
      <c r="AO58" s="294"/>
      <c r="AP58" s="294"/>
      <c r="AQ58" s="98" t="s">
        <v>84</v>
      </c>
      <c r="AR58" s="53"/>
      <c r="AS58" s="99">
        <v>0</v>
      </c>
      <c r="AT58" s="100">
        <f t="shared" si="1"/>
        <v>0</v>
      </c>
      <c r="AU58" s="101">
        <f>'SO 101.2 - Sanace zpevněn...'!P89</f>
        <v>0</v>
      </c>
      <c r="AV58" s="100">
        <f>'SO 101.2 - Sanace zpevněn...'!J35</f>
        <v>0</v>
      </c>
      <c r="AW58" s="100">
        <f>'SO 101.2 - Sanace zpevněn...'!J36</f>
        <v>0</v>
      </c>
      <c r="AX58" s="100">
        <f>'SO 101.2 - Sanace zpevněn...'!J37</f>
        <v>0</v>
      </c>
      <c r="AY58" s="100">
        <f>'SO 101.2 - Sanace zpevněn...'!J38</f>
        <v>0</v>
      </c>
      <c r="AZ58" s="100">
        <f>'SO 101.2 - Sanace zpevněn...'!F35</f>
        <v>0</v>
      </c>
      <c r="BA58" s="100">
        <f>'SO 101.2 - Sanace zpevněn...'!F36</f>
        <v>0</v>
      </c>
      <c r="BB58" s="100">
        <f>'SO 101.2 - Sanace zpevněn...'!F37</f>
        <v>0</v>
      </c>
      <c r="BC58" s="100">
        <f>'SO 101.2 - Sanace zpevněn...'!F38</f>
        <v>0</v>
      </c>
      <c r="BD58" s="102">
        <f>'SO 101.2 - Sanace zpevněn...'!F39</f>
        <v>0</v>
      </c>
      <c r="BT58" s="103" t="s">
        <v>80</v>
      </c>
      <c r="BV58" s="103" t="s">
        <v>73</v>
      </c>
      <c r="BW58" s="103" t="s">
        <v>91</v>
      </c>
      <c r="BX58" s="103" t="s">
        <v>79</v>
      </c>
      <c r="CL58" s="103" t="s">
        <v>19</v>
      </c>
    </row>
    <row r="59" spans="1:91" s="4" customFormat="1" ht="23.25" customHeight="1">
      <c r="A59" s="96" t="s">
        <v>81</v>
      </c>
      <c r="B59" s="51"/>
      <c r="C59" s="97"/>
      <c r="D59" s="97"/>
      <c r="E59" s="268" t="s">
        <v>92</v>
      </c>
      <c r="F59" s="268"/>
      <c r="G59" s="268"/>
      <c r="H59" s="268"/>
      <c r="I59" s="268"/>
      <c r="J59" s="97"/>
      <c r="K59" s="268" t="s">
        <v>93</v>
      </c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93">
        <f>'SO 101.3 - Trvalé dopravn...'!J32</f>
        <v>0</v>
      </c>
      <c r="AH59" s="294"/>
      <c r="AI59" s="294"/>
      <c r="AJ59" s="294"/>
      <c r="AK59" s="294"/>
      <c r="AL59" s="294"/>
      <c r="AM59" s="294"/>
      <c r="AN59" s="293">
        <f t="shared" si="0"/>
        <v>0</v>
      </c>
      <c r="AO59" s="294"/>
      <c r="AP59" s="294"/>
      <c r="AQ59" s="98" t="s">
        <v>84</v>
      </c>
      <c r="AR59" s="53"/>
      <c r="AS59" s="99">
        <v>0</v>
      </c>
      <c r="AT59" s="100">
        <f t="shared" si="1"/>
        <v>0</v>
      </c>
      <c r="AU59" s="101">
        <f>'SO 101.3 - Trvalé dopravn...'!P91</f>
        <v>0</v>
      </c>
      <c r="AV59" s="100">
        <f>'SO 101.3 - Trvalé dopravn...'!J35</f>
        <v>0</v>
      </c>
      <c r="AW59" s="100">
        <f>'SO 101.3 - Trvalé dopravn...'!J36</f>
        <v>0</v>
      </c>
      <c r="AX59" s="100">
        <f>'SO 101.3 - Trvalé dopravn...'!J37</f>
        <v>0</v>
      </c>
      <c r="AY59" s="100">
        <f>'SO 101.3 - Trvalé dopravn...'!J38</f>
        <v>0</v>
      </c>
      <c r="AZ59" s="100">
        <f>'SO 101.3 - Trvalé dopravn...'!F35</f>
        <v>0</v>
      </c>
      <c r="BA59" s="100">
        <f>'SO 101.3 - Trvalé dopravn...'!F36</f>
        <v>0</v>
      </c>
      <c r="BB59" s="100">
        <f>'SO 101.3 - Trvalé dopravn...'!F37</f>
        <v>0</v>
      </c>
      <c r="BC59" s="100">
        <f>'SO 101.3 - Trvalé dopravn...'!F38</f>
        <v>0</v>
      </c>
      <c r="BD59" s="102">
        <f>'SO 101.3 - Trvalé dopravn...'!F39</f>
        <v>0</v>
      </c>
      <c r="BT59" s="103" t="s">
        <v>80</v>
      </c>
      <c r="BV59" s="103" t="s">
        <v>73</v>
      </c>
      <c r="BW59" s="103" t="s">
        <v>94</v>
      </c>
      <c r="BX59" s="103" t="s">
        <v>79</v>
      </c>
      <c r="CL59" s="103" t="s">
        <v>19</v>
      </c>
    </row>
    <row r="60" spans="1:91" s="4" customFormat="1" ht="23.25" customHeight="1">
      <c r="A60" s="96" t="s">
        <v>81</v>
      </c>
      <c r="B60" s="51"/>
      <c r="C60" s="97"/>
      <c r="D60" s="97"/>
      <c r="E60" s="268" t="s">
        <v>95</v>
      </c>
      <c r="F60" s="268"/>
      <c r="G60" s="268"/>
      <c r="H60" s="268"/>
      <c r="I60" s="268"/>
      <c r="J60" s="97"/>
      <c r="K60" s="268" t="s">
        <v>96</v>
      </c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  <c r="AA60" s="268"/>
      <c r="AB60" s="268"/>
      <c r="AC60" s="268"/>
      <c r="AD60" s="268"/>
      <c r="AE60" s="268"/>
      <c r="AF60" s="268"/>
      <c r="AG60" s="293">
        <f>'SO 101.4 - Mobiliář'!J32</f>
        <v>0</v>
      </c>
      <c r="AH60" s="294"/>
      <c r="AI60" s="294"/>
      <c r="AJ60" s="294"/>
      <c r="AK60" s="294"/>
      <c r="AL60" s="294"/>
      <c r="AM60" s="294"/>
      <c r="AN60" s="293">
        <f t="shared" si="0"/>
        <v>0</v>
      </c>
      <c r="AO60" s="294"/>
      <c r="AP60" s="294"/>
      <c r="AQ60" s="98" t="s">
        <v>84</v>
      </c>
      <c r="AR60" s="53"/>
      <c r="AS60" s="99">
        <v>0</v>
      </c>
      <c r="AT60" s="100">
        <f t="shared" si="1"/>
        <v>0</v>
      </c>
      <c r="AU60" s="101">
        <f>'SO 101.4 - Mobiliář'!P93</f>
        <v>0</v>
      </c>
      <c r="AV60" s="100">
        <f>'SO 101.4 - Mobiliář'!J35</f>
        <v>0</v>
      </c>
      <c r="AW60" s="100">
        <f>'SO 101.4 - Mobiliář'!J36</f>
        <v>0</v>
      </c>
      <c r="AX60" s="100">
        <f>'SO 101.4 - Mobiliář'!J37</f>
        <v>0</v>
      </c>
      <c r="AY60" s="100">
        <f>'SO 101.4 - Mobiliář'!J38</f>
        <v>0</v>
      </c>
      <c r="AZ60" s="100">
        <f>'SO 101.4 - Mobiliář'!F35</f>
        <v>0</v>
      </c>
      <c r="BA60" s="100">
        <f>'SO 101.4 - Mobiliář'!F36</f>
        <v>0</v>
      </c>
      <c r="BB60" s="100">
        <f>'SO 101.4 - Mobiliář'!F37</f>
        <v>0</v>
      </c>
      <c r="BC60" s="100">
        <f>'SO 101.4 - Mobiliář'!F38</f>
        <v>0</v>
      </c>
      <c r="BD60" s="102">
        <f>'SO 101.4 - Mobiliář'!F39</f>
        <v>0</v>
      </c>
      <c r="BT60" s="103" t="s">
        <v>80</v>
      </c>
      <c r="BV60" s="103" t="s">
        <v>73</v>
      </c>
      <c r="BW60" s="103" t="s">
        <v>97</v>
      </c>
      <c r="BX60" s="103" t="s">
        <v>79</v>
      </c>
      <c r="CL60" s="103" t="s">
        <v>19</v>
      </c>
    </row>
    <row r="61" spans="1:91" s="4" customFormat="1" ht="23.25" customHeight="1">
      <c r="A61" s="96" t="s">
        <v>81</v>
      </c>
      <c r="B61" s="51"/>
      <c r="C61" s="97"/>
      <c r="D61" s="97"/>
      <c r="E61" s="268" t="s">
        <v>98</v>
      </c>
      <c r="F61" s="268"/>
      <c r="G61" s="268"/>
      <c r="H61" s="268"/>
      <c r="I61" s="268"/>
      <c r="J61" s="97"/>
      <c r="K61" s="268" t="s">
        <v>99</v>
      </c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  <c r="AA61" s="268"/>
      <c r="AB61" s="268"/>
      <c r="AC61" s="268"/>
      <c r="AD61" s="268"/>
      <c r="AE61" s="268"/>
      <c r="AF61" s="268"/>
      <c r="AG61" s="293">
        <f>'SO 101.5 - Ochrana stávaj...'!J32</f>
        <v>0</v>
      </c>
      <c r="AH61" s="294"/>
      <c r="AI61" s="294"/>
      <c r="AJ61" s="294"/>
      <c r="AK61" s="294"/>
      <c r="AL61" s="294"/>
      <c r="AM61" s="294"/>
      <c r="AN61" s="293">
        <f t="shared" si="0"/>
        <v>0</v>
      </c>
      <c r="AO61" s="294"/>
      <c r="AP61" s="294"/>
      <c r="AQ61" s="98" t="s">
        <v>84</v>
      </c>
      <c r="AR61" s="53"/>
      <c r="AS61" s="99">
        <v>0</v>
      </c>
      <c r="AT61" s="100">
        <f t="shared" si="1"/>
        <v>0</v>
      </c>
      <c r="AU61" s="101">
        <f>'SO 101.5 - Ochrana stávaj...'!P90</f>
        <v>0</v>
      </c>
      <c r="AV61" s="100">
        <f>'SO 101.5 - Ochrana stávaj...'!J35</f>
        <v>0</v>
      </c>
      <c r="AW61" s="100">
        <f>'SO 101.5 - Ochrana stávaj...'!J36</f>
        <v>0</v>
      </c>
      <c r="AX61" s="100">
        <f>'SO 101.5 - Ochrana stávaj...'!J37</f>
        <v>0</v>
      </c>
      <c r="AY61" s="100">
        <f>'SO 101.5 - Ochrana stávaj...'!J38</f>
        <v>0</v>
      </c>
      <c r="AZ61" s="100">
        <f>'SO 101.5 - Ochrana stávaj...'!F35</f>
        <v>0</v>
      </c>
      <c r="BA61" s="100">
        <f>'SO 101.5 - Ochrana stávaj...'!F36</f>
        <v>0</v>
      </c>
      <c r="BB61" s="100">
        <f>'SO 101.5 - Ochrana stávaj...'!F37</f>
        <v>0</v>
      </c>
      <c r="BC61" s="100">
        <f>'SO 101.5 - Ochrana stávaj...'!F38</f>
        <v>0</v>
      </c>
      <c r="BD61" s="102">
        <f>'SO 101.5 - Ochrana stávaj...'!F39</f>
        <v>0</v>
      </c>
      <c r="BT61" s="103" t="s">
        <v>80</v>
      </c>
      <c r="BV61" s="103" t="s">
        <v>73</v>
      </c>
      <c r="BW61" s="103" t="s">
        <v>100</v>
      </c>
      <c r="BX61" s="103" t="s">
        <v>79</v>
      </c>
      <c r="CL61" s="103" t="s">
        <v>19</v>
      </c>
    </row>
    <row r="62" spans="1:91" s="7" customFormat="1" ht="16.5" customHeight="1">
      <c r="A62" s="96" t="s">
        <v>81</v>
      </c>
      <c r="B62" s="86"/>
      <c r="C62" s="87"/>
      <c r="D62" s="267" t="s">
        <v>101</v>
      </c>
      <c r="E62" s="267"/>
      <c r="F62" s="267"/>
      <c r="G62" s="267"/>
      <c r="H62" s="267"/>
      <c r="I62" s="88"/>
      <c r="J62" s="267" t="s">
        <v>102</v>
      </c>
      <c r="K62" s="267"/>
      <c r="L62" s="267"/>
      <c r="M62" s="267"/>
      <c r="N62" s="267"/>
      <c r="O62" s="267"/>
      <c r="P62" s="267"/>
      <c r="Q62" s="267"/>
      <c r="R62" s="267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95">
        <f>'SO 301 - Přeložka vodovodu'!J30</f>
        <v>0</v>
      </c>
      <c r="AH62" s="296"/>
      <c r="AI62" s="296"/>
      <c r="AJ62" s="296"/>
      <c r="AK62" s="296"/>
      <c r="AL62" s="296"/>
      <c r="AM62" s="296"/>
      <c r="AN62" s="295">
        <f t="shared" si="0"/>
        <v>0</v>
      </c>
      <c r="AO62" s="296"/>
      <c r="AP62" s="296"/>
      <c r="AQ62" s="89" t="s">
        <v>77</v>
      </c>
      <c r="AR62" s="90"/>
      <c r="AS62" s="91">
        <v>0</v>
      </c>
      <c r="AT62" s="92">
        <f t="shared" si="1"/>
        <v>0</v>
      </c>
      <c r="AU62" s="93">
        <f>'SO 301 - Přeložka vodovodu'!P90</f>
        <v>0</v>
      </c>
      <c r="AV62" s="92">
        <f>'SO 301 - Přeložka vodovodu'!J33</f>
        <v>0</v>
      </c>
      <c r="AW62" s="92">
        <f>'SO 301 - Přeložka vodovodu'!J34</f>
        <v>0</v>
      </c>
      <c r="AX62" s="92">
        <f>'SO 301 - Přeložka vodovodu'!J35</f>
        <v>0</v>
      </c>
      <c r="AY62" s="92">
        <f>'SO 301 - Přeložka vodovodu'!J36</f>
        <v>0</v>
      </c>
      <c r="AZ62" s="92">
        <f>'SO 301 - Přeložka vodovodu'!F33</f>
        <v>0</v>
      </c>
      <c r="BA62" s="92">
        <f>'SO 301 - Přeložka vodovodu'!F34</f>
        <v>0</v>
      </c>
      <c r="BB62" s="92">
        <f>'SO 301 - Přeložka vodovodu'!F35</f>
        <v>0</v>
      </c>
      <c r="BC62" s="92">
        <f>'SO 301 - Přeložka vodovodu'!F36</f>
        <v>0</v>
      </c>
      <c r="BD62" s="94">
        <f>'SO 301 - Přeložka vodovodu'!F37</f>
        <v>0</v>
      </c>
      <c r="BT62" s="95" t="s">
        <v>78</v>
      </c>
      <c r="BV62" s="95" t="s">
        <v>73</v>
      </c>
      <c r="BW62" s="95" t="s">
        <v>103</v>
      </c>
      <c r="BX62" s="95" t="s">
        <v>5</v>
      </c>
      <c r="CL62" s="95" t="s">
        <v>19</v>
      </c>
      <c r="CM62" s="95" t="s">
        <v>80</v>
      </c>
    </row>
    <row r="63" spans="1:91" s="7" customFormat="1" ht="16.5" customHeight="1">
      <c r="A63" s="96" t="s">
        <v>81</v>
      </c>
      <c r="B63" s="86"/>
      <c r="C63" s="87"/>
      <c r="D63" s="267" t="s">
        <v>104</v>
      </c>
      <c r="E63" s="267"/>
      <c r="F63" s="267"/>
      <c r="G63" s="267"/>
      <c r="H63" s="267"/>
      <c r="I63" s="88"/>
      <c r="J63" s="267" t="s">
        <v>105</v>
      </c>
      <c r="K63" s="267"/>
      <c r="L63" s="267"/>
      <c r="M63" s="267"/>
      <c r="N63" s="267"/>
      <c r="O63" s="267"/>
      <c r="P63" s="267"/>
      <c r="Q63" s="267"/>
      <c r="R63" s="267"/>
      <c r="S63" s="267"/>
      <c r="T63" s="267"/>
      <c r="U63" s="267"/>
      <c r="V63" s="267"/>
      <c r="W63" s="267"/>
      <c r="X63" s="267"/>
      <c r="Y63" s="267"/>
      <c r="Z63" s="267"/>
      <c r="AA63" s="267"/>
      <c r="AB63" s="267"/>
      <c r="AC63" s="267"/>
      <c r="AD63" s="267"/>
      <c r="AE63" s="267"/>
      <c r="AF63" s="267"/>
      <c r="AG63" s="295">
        <f>'SO 302 - Pítko'!J30</f>
        <v>0</v>
      </c>
      <c r="AH63" s="296"/>
      <c r="AI63" s="296"/>
      <c r="AJ63" s="296"/>
      <c r="AK63" s="296"/>
      <c r="AL63" s="296"/>
      <c r="AM63" s="296"/>
      <c r="AN63" s="295">
        <f t="shared" si="0"/>
        <v>0</v>
      </c>
      <c r="AO63" s="296"/>
      <c r="AP63" s="296"/>
      <c r="AQ63" s="89" t="s">
        <v>77</v>
      </c>
      <c r="AR63" s="90"/>
      <c r="AS63" s="91">
        <v>0</v>
      </c>
      <c r="AT63" s="92">
        <f t="shared" si="1"/>
        <v>0</v>
      </c>
      <c r="AU63" s="93">
        <f>'SO 302 - Pítko'!P88</f>
        <v>0</v>
      </c>
      <c r="AV63" s="92">
        <f>'SO 302 - Pítko'!J33</f>
        <v>0</v>
      </c>
      <c r="AW63" s="92">
        <f>'SO 302 - Pítko'!J34</f>
        <v>0</v>
      </c>
      <c r="AX63" s="92">
        <f>'SO 302 - Pítko'!J35</f>
        <v>0</v>
      </c>
      <c r="AY63" s="92">
        <f>'SO 302 - Pítko'!J36</f>
        <v>0</v>
      </c>
      <c r="AZ63" s="92">
        <f>'SO 302 - Pítko'!F33</f>
        <v>0</v>
      </c>
      <c r="BA63" s="92">
        <f>'SO 302 - Pítko'!F34</f>
        <v>0</v>
      </c>
      <c r="BB63" s="92">
        <f>'SO 302 - Pítko'!F35</f>
        <v>0</v>
      </c>
      <c r="BC63" s="92">
        <f>'SO 302 - Pítko'!F36</f>
        <v>0</v>
      </c>
      <c r="BD63" s="94">
        <f>'SO 302 - Pítko'!F37</f>
        <v>0</v>
      </c>
      <c r="BT63" s="95" t="s">
        <v>78</v>
      </c>
      <c r="BV63" s="95" t="s">
        <v>73</v>
      </c>
      <c r="BW63" s="95" t="s">
        <v>106</v>
      </c>
      <c r="BX63" s="95" t="s">
        <v>5</v>
      </c>
      <c r="CL63" s="95" t="s">
        <v>19</v>
      </c>
      <c r="CM63" s="95" t="s">
        <v>80</v>
      </c>
    </row>
    <row r="64" spans="1:91" s="7" customFormat="1" ht="16.5" customHeight="1">
      <c r="A64" s="96" t="s">
        <v>81</v>
      </c>
      <c r="B64" s="86"/>
      <c r="C64" s="87"/>
      <c r="D64" s="267" t="s">
        <v>107</v>
      </c>
      <c r="E64" s="267"/>
      <c r="F64" s="267"/>
      <c r="G64" s="267"/>
      <c r="H64" s="267"/>
      <c r="I64" s="88"/>
      <c r="J64" s="267" t="s">
        <v>108</v>
      </c>
      <c r="K64" s="267"/>
      <c r="L64" s="267"/>
      <c r="M64" s="267"/>
      <c r="N64" s="267"/>
      <c r="O64" s="267"/>
      <c r="P64" s="267"/>
      <c r="Q64" s="267"/>
      <c r="R64" s="267"/>
      <c r="S64" s="267"/>
      <c r="T64" s="267"/>
      <c r="U64" s="267"/>
      <c r="V64" s="267"/>
      <c r="W64" s="267"/>
      <c r="X64" s="267"/>
      <c r="Y64" s="267"/>
      <c r="Z64" s="267"/>
      <c r="AA64" s="267"/>
      <c r="AB64" s="267"/>
      <c r="AC64" s="267"/>
      <c r="AD64" s="267"/>
      <c r="AE64" s="267"/>
      <c r="AF64" s="267"/>
      <c r="AG64" s="295">
        <f>'SO 401 - Veřejné osvětlení'!J30</f>
        <v>0</v>
      </c>
      <c r="AH64" s="296"/>
      <c r="AI64" s="296"/>
      <c r="AJ64" s="296"/>
      <c r="AK64" s="296"/>
      <c r="AL64" s="296"/>
      <c r="AM64" s="296"/>
      <c r="AN64" s="295">
        <f t="shared" si="0"/>
        <v>0</v>
      </c>
      <c r="AO64" s="296"/>
      <c r="AP64" s="296"/>
      <c r="AQ64" s="89" t="s">
        <v>77</v>
      </c>
      <c r="AR64" s="90"/>
      <c r="AS64" s="91">
        <v>0</v>
      </c>
      <c r="AT64" s="92">
        <f t="shared" si="1"/>
        <v>0</v>
      </c>
      <c r="AU64" s="93">
        <f>'SO 401 - Veřejné osvětlení'!P83</f>
        <v>0</v>
      </c>
      <c r="AV64" s="92">
        <f>'SO 401 - Veřejné osvětlení'!J33</f>
        <v>0</v>
      </c>
      <c r="AW64" s="92">
        <f>'SO 401 - Veřejné osvětlení'!J34</f>
        <v>0</v>
      </c>
      <c r="AX64" s="92">
        <f>'SO 401 - Veřejné osvětlení'!J35</f>
        <v>0</v>
      </c>
      <c r="AY64" s="92">
        <f>'SO 401 - Veřejné osvětlení'!J36</f>
        <v>0</v>
      </c>
      <c r="AZ64" s="92">
        <f>'SO 401 - Veřejné osvětlení'!F33</f>
        <v>0</v>
      </c>
      <c r="BA64" s="92">
        <f>'SO 401 - Veřejné osvětlení'!F34</f>
        <v>0</v>
      </c>
      <c r="BB64" s="92">
        <f>'SO 401 - Veřejné osvětlení'!F35</f>
        <v>0</v>
      </c>
      <c r="BC64" s="92">
        <f>'SO 401 - Veřejné osvětlení'!F36</f>
        <v>0</v>
      </c>
      <c r="BD64" s="94">
        <f>'SO 401 - Veřejné osvětlení'!F37</f>
        <v>0</v>
      </c>
      <c r="BT64" s="95" t="s">
        <v>78</v>
      </c>
      <c r="BV64" s="95" t="s">
        <v>73</v>
      </c>
      <c r="BW64" s="95" t="s">
        <v>109</v>
      </c>
      <c r="BX64" s="95" t="s">
        <v>5</v>
      </c>
      <c r="CL64" s="95" t="s">
        <v>19</v>
      </c>
      <c r="CM64" s="95" t="s">
        <v>80</v>
      </c>
    </row>
    <row r="65" spans="1:91" s="7" customFormat="1" ht="24.75" customHeight="1">
      <c r="A65" s="96" t="s">
        <v>81</v>
      </c>
      <c r="B65" s="86"/>
      <c r="C65" s="87"/>
      <c r="D65" s="267" t="s">
        <v>110</v>
      </c>
      <c r="E65" s="267"/>
      <c r="F65" s="267"/>
      <c r="G65" s="267"/>
      <c r="H65" s="267"/>
      <c r="I65" s="88"/>
      <c r="J65" s="267" t="s">
        <v>111</v>
      </c>
      <c r="K65" s="267"/>
      <c r="L65" s="267"/>
      <c r="M65" s="267"/>
      <c r="N65" s="267"/>
      <c r="O65" s="267"/>
      <c r="P65" s="267"/>
      <c r="Q65" s="267"/>
      <c r="R65" s="267"/>
      <c r="S65" s="267"/>
      <c r="T65" s="267"/>
      <c r="U65" s="267"/>
      <c r="V65" s="267"/>
      <c r="W65" s="267"/>
      <c r="X65" s="267"/>
      <c r="Y65" s="267"/>
      <c r="Z65" s="267"/>
      <c r="AA65" s="267"/>
      <c r="AB65" s="267"/>
      <c r="AC65" s="267"/>
      <c r="AD65" s="267"/>
      <c r="AE65" s="267"/>
      <c r="AF65" s="267"/>
      <c r="AG65" s="295">
        <f>'SO 402 - Elektrické napoj...'!J30</f>
        <v>0</v>
      </c>
      <c r="AH65" s="296"/>
      <c r="AI65" s="296"/>
      <c r="AJ65" s="296"/>
      <c r="AK65" s="296"/>
      <c r="AL65" s="296"/>
      <c r="AM65" s="296"/>
      <c r="AN65" s="295">
        <f t="shared" si="0"/>
        <v>0</v>
      </c>
      <c r="AO65" s="296"/>
      <c r="AP65" s="296"/>
      <c r="AQ65" s="89" t="s">
        <v>77</v>
      </c>
      <c r="AR65" s="90"/>
      <c r="AS65" s="91">
        <v>0</v>
      </c>
      <c r="AT65" s="92">
        <f t="shared" si="1"/>
        <v>0</v>
      </c>
      <c r="AU65" s="93">
        <f>'SO 402 - Elektrické napoj...'!P83</f>
        <v>0</v>
      </c>
      <c r="AV65" s="92">
        <f>'SO 402 - Elektrické napoj...'!J33</f>
        <v>0</v>
      </c>
      <c r="AW65" s="92">
        <f>'SO 402 - Elektrické napoj...'!J34</f>
        <v>0</v>
      </c>
      <c r="AX65" s="92">
        <f>'SO 402 - Elektrické napoj...'!J35</f>
        <v>0</v>
      </c>
      <c r="AY65" s="92">
        <f>'SO 402 - Elektrické napoj...'!J36</f>
        <v>0</v>
      </c>
      <c r="AZ65" s="92">
        <f>'SO 402 - Elektrické napoj...'!F33</f>
        <v>0</v>
      </c>
      <c r="BA65" s="92">
        <f>'SO 402 - Elektrické napoj...'!F34</f>
        <v>0</v>
      </c>
      <c r="BB65" s="92">
        <f>'SO 402 - Elektrické napoj...'!F35</f>
        <v>0</v>
      </c>
      <c r="BC65" s="92">
        <f>'SO 402 - Elektrické napoj...'!F36</f>
        <v>0</v>
      </c>
      <c r="BD65" s="94">
        <f>'SO 402 - Elektrické napoj...'!F37</f>
        <v>0</v>
      </c>
      <c r="BT65" s="95" t="s">
        <v>78</v>
      </c>
      <c r="BV65" s="95" t="s">
        <v>73</v>
      </c>
      <c r="BW65" s="95" t="s">
        <v>112</v>
      </c>
      <c r="BX65" s="95" t="s">
        <v>5</v>
      </c>
      <c r="CL65" s="95" t="s">
        <v>19</v>
      </c>
      <c r="CM65" s="95" t="s">
        <v>80</v>
      </c>
    </row>
    <row r="66" spans="1:91" s="7" customFormat="1" ht="16.5" customHeight="1">
      <c r="A66" s="96" t="s">
        <v>81</v>
      </c>
      <c r="B66" s="86"/>
      <c r="C66" s="87"/>
      <c r="D66" s="267" t="s">
        <v>113</v>
      </c>
      <c r="E66" s="267"/>
      <c r="F66" s="267"/>
      <c r="G66" s="267"/>
      <c r="H66" s="267"/>
      <c r="I66" s="88"/>
      <c r="J66" s="267" t="s">
        <v>114</v>
      </c>
      <c r="K66" s="267"/>
      <c r="L66" s="267"/>
      <c r="M66" s="267"/>
      <c r="N66" s="267"/>
      <c r="O66" s="267"/>
      <c r="P66" s="267"/>
      <c r="Q66" s="267"/>
      <c r="R66" s="267"/>
      <c r="S66" s="267"/>
      <c r="T66" s="267"/>
      <c r="U66" s="267"/>
      <c r="V66" s="267"/>
      <c r="W66" s="267"/>
      <c r="X66" s="267"/>
      <c r="Y66" s="267"/>
      <c r="Z66" s="267"/>
      <c r="AA66" s="267"/>
      <c r="AB66" s="267"/>
      <c r="AC66" s="267"/>
      <c r="AD66" s="267"/>
      <c r="AE66" s="267"/>
      <c r="AF66" s="267"/>
      <c r="AG66" s="295">
        <f>'SO 403 - Přemístění kamery'!J30</f>
        <v>0</v>
      </c>
      <c r="AH66" s="296"/>
      <c r="AI66" s="296"/>
      <c r="AJ66" s="296"/>
      <c r="AK66" s="296"/>
      <c r="AL66" s="296"/>
      <c r="AM66" s="296"/>
      <c r="AN66" s="295">
        <f t="shared" si="0"/>
        <v>0</v>
      </c>
      <c r="AO66" s="296"/>
      <c r="AP66" s="296"/>
      <c r="AQ66" s="89" t="s">
        <v>77</v>
      </c>
      <c r="AR66" s="90"/>
      <c r="AS66" s="91">
        <v>0</v>
      </c>
      <c r="AT66" s="92">
        <f t="shared" si="1"/>
        <v>0</v>
      </c>
      <c r="AU66" s="93">
        <f>'SO 403 - Přemístění kamery'!P82</f>
        <v>0</v>
      </c>
      <c r="AV66" s="92">
        <f>'SO 403 - Přemístění kamery'!J33</f>
        <v>0</v>
      </c>
      <c r="AW66" s="92">
        <f>'SO 403 - Přemístění kamery'!J34</f>
        <v>0</v>
      </c>
      <c r="AX66" s="92">
        <f>'SO 403 - Přemístění kamery'!J35</f>
        <v>0</v>
      </c>
      <c r="AY66" s="92">
        <f>'SO 403 - Přemístění kamery'!J36</f>
        <v>0</v>
      </c>
      <c r="AZ66" s="92">
        <f>'SO 403 - Přemístění kamery'!F33</f>
        <v>0</v>
      </c>
      <c r="BA66" s="92">
        <f>'SO 403 - Přemístění kamery'!F34</f>
        <v>0</v>
      </c>
      <c r="BB66" s="92">
        <f>'SO 403 - Přemístění kamery'!F35</f>
        <v>0</v>
      </c>
      <c r="BC66" s="92">
        <f>'SO 403 - Přemístění kamery'!F36</f>
        <v>0</v>
      </c>
      <c r="BD66" s="94">
        <f>'SO 403 - Přemístění kamery'!F37</f>
        <v>0</v>
      </c>
      <c r="BT66" s="95" t="s">
        <v>78</v>
      </c>
      <c r="BV66" s="95" t="s">
        <v>73</v>
      </c>
      <c r="BW66" s="95" t="s">
        <v>115</v>
      </c>
      <c r="BX66" s="95" t="s">
        <v>5</v>
      </c>
      <c r="CL66" s="95" t="s">
        <v>19</v>
      </c>
      <c r="CM66" s="95" t="s">
        <v>80</v>
      </c>
    </row>
    <row r="67" spans="1:91" s="7" customFormat="1" ht="24.75" customHeight="1">
      <c r="A67" s="96" t="s">
        <v>81</v>
      </c>
      <c r="B67" s="86"/>
      <c r="C67" s="87"/>
      <c r="D67" s="267" t="s">
        <v>116</v>
      </c>
      <c r="E67" s="267"/>
      <c r="F67" s="267"/>
      <c r="G67" s="267"/>
      <c r="H67" s="267"/>
      <c r="I67" s="88"/>
      <c r="J67" s="267" t="s">
        <v>117</v>
      </c>
      <c r="K67" s="267"/>
      <c r="L67" s="267"/>
      <c r="M67" s="267"/>
      <c r="N67" s="267"/>
      <c r="O67" s="267"/>
      <c r="P67" s="267"/>
      <c r="Q67" s="267"/>
      <c r="R67" s="267"/>
      <c r="S67" s="267"/>
      <c r="T67" s="267"/>
      <c r="U67" s="267"/>
      <c r="V67" s="267"/>
      <c r="W67" s="267"/>
      <c r="X67" s="267"/>
      <c r="Y67" s="267"/>
      <c r="Z67" s="267"/>
      <c r="AA67" s="267"/>
      <c r="AB67" s="267"/>
      <c r="AC67" s="267"/>
      <c r="AD67" s="267"/>
      <c r="AE67" s="267"/>
      <c r="AF67" s="267"/>
      <c r="AG67" s="295">
        <f>'SO 404 - Veřejné osvětlen...'!J30</f>
        <v>0</v>
      </c>
      <c r="AH67" s="296"/>
      <c r="AI67" s="296"/>
      <c r="AJ67" s="296"/>
      <c r="AK67" s="296"/>
      <c r="AL67" s="296"/>
      <c r="AM67" s="296"/>
      <c r="AN67" s="295">
        <f t="shared" si="0"/>
        <v>0</v>
      </c>
      <c r="AO67" s="296"/>
      <c r="AP67" s="296"/>
      <c r="AQ67" s="89" t="s">
        <v>77</v>
      </c>
      <c r="AR67" s="90"/>
      <c r="AS67" s="91">
        <v>0</v>
      </c>
      <c r="AT67" s="92">
        <f t="shared" si="1"/>
        <v>0</v>
      </c>
      <c r="AU67" s="93">
        <f>'SO 404 - Veřejné osvětlen...'!P81</f>
        <v>0</v>
      </c>
      <c r="AV67" s="92">
        <f>'SO 404 - Veřejné osvětlen...'!J33</f>
        <v>0</v>
      </c>
      <c r="AW67" s="92">
        <f>'SO 404 - Veřejné osvětlen...'!J34</f>
        <v>0</v>
      </c>
      <c r="AX67" s="92">
        <f>'SO 404 - Veřejné osvětlen...'!J35</f>
        <v>0</v>
      </c>
      <c r="AY67" s="92">
        <f>'SO 404 - Veřejné osvětlen...'!J36</f>
        <v>0</v>
      </c>
      <c r="AZ67" s="92">
        <f>'SO 404 - Veřejné osvětlen...'!F33</f>
        <v>0</v>
      </c>
      <c r="BA67" s="92">
        <f>'SO 404 - Veřejné osvětlen...'!F34</f>
        <v>0</v>
      </c>
      <c r="BB67" s="92">
        <f>'SO 404 - Veřejné osvětlen...'!F35</f>
        <v>0</v>
      </c>
      <c r="BC67" s="92">
        <f>'SO 404 - Veřejné osvětlen...'!F36</f>
        <v>0</v>
      </c>
      <c r="BD67" s="94">
        <f>'SO 404 - Veřejné osvětlen...'!F37</f>
        <v>0</v>
      </c>
      <c r="BT67" s="95" t="s">
        <v>78</v>
      </c>
      <c r="BV67" s="95" t="s">
        <v>73</v>
      </c>
      <c r="BW67" s="95" t="s">
        <v>118</v>
      </c>
      <c r="BX67" s="95" t="s">
        <v>5</v>
      </c>
      <c r="CL67" s="95" t="s">
        <v>19</v>
      </c>
      <c r="CM67" s="95" t="s">
        <v>80</v>
      </c>
    </row>
    <row r="68" spans="1:91" s="7" customFormat="1" ht="16.5" customHeight="1">
      <c r="A68" s="96" t="s">
        <v>81</v>
      </c>
      <c r="B68" s="86"/>
      <c r="C68" s="87"/>
      <c r="D68" s="267" t="s">
        <v>119</v>
      </c>
      <c r="E68" s="267"/>
      <c r="F68" s="267"/>
      <c r="G68" s="267"/>
      <c r="H68" s="267"/>
      <c r="I68" s="88"/>
      <c r="J68" s="267" t="s">
        <v>120</v>
      </c>
      <c r="K68" s="267"/>
      <c r="L68" s="267"/>
      <c r="M68" s="267"/>
      <c r="N68" s="267"/>
      <c r="O68" s="267"/>
      <c r="P68" s="267"/>
      <c r="Q68" s="267"/>
      <c r="R68" s="267"/>
      <c r="S68" s="267"/>
      <c r="T68" s="267"/>
      <c r="U68" s="267"/>
      <c r="V68" s="267"/>
      <c r="W68" s="267"/>
      <c r="X68" s="267"/>
      <c r="Y68" s="267"/>
      <c r="Z68" s="267"/>
      <c r="AA68" s="267"/>
      <c r="AB68" s="267"/>
      <c r="AC68" s="267"/>
      <c r="AD68" s="267"/>
      <c r="AE68" s="267"/>
      <c r="AF68" s="267"/>
      <c r="AG68" s="295">
        <f>'SO 801 - Vegetační úpravy'!J30</f>
        <v>0</v>
      </c>
      <c r="AH68" s="296"/>
      <c r="AI68" s="296"/>
      <c r="AJ68" s="296"/>
      <c r="AK68" s="296"/>
      <c r="AL68" s="296"/>
      <c r="AM68" s="296"/>
      <c r="AN68" s="295">
        <f t="shared" si="0"/>
        <v>0</v>
      </c>
      <c r="AO68" s="296"/>
      <c r="AP68" s="296"/>
      <c r="AQ68" s="89" t="s">
        <v>77</v>
      </c>
      <c r="AR68" s="90"/>
      <c r="AS68" s="91">
        <v>0</v>
      </c>
      <c r="AT68" s="92">
        <f t="shared" si="1"/>
        <v>0</v>
      </c>
      <c r="AU68" s="93">
        <f>'SO 801 - Vegetační úpravy'!P82</f>
        <v>0</v>
      </c>
      <c r="AV68" s="92">
        <f>'SO 801 - Vegetační úpravy'!J33</f>
        <v>0</v>
      </c>
      <c r="AW68" s="92">
        <f>'SO 801 - Vegetační úpravy'!J34</f>
        <v>0</v>
      </c>
      <c r="AX68" s="92">
        <f>'SO 801 - Vegetační úpravy'!J35</f>
        <v>0</v>
      </c>
      <c r="AY68" s="92">
        <f>'SO 801 - Vegetační úpravy'!J36</f>
        <v>0</v>
      </c>
      <c r="AZ68" s="92">
        <f>'SO 801 - Vegetační úpravy'!F33</f>
        <v>0</v>
      </c>
      <c r="BA68" s="92">
        <f>'SO 801 - Vegetační úpravy'!F34</f>
        <v>0</v>
      </c>
      <c r="BB68" s="92">
        <f>'SO 801 - Vegetační úpravy'!F35</f>
        <v>0</v>
      </c>
      <c r="BC68" s="92">
        <f>'SO 801 - Vegetační úpravy'!F36</f>
        <v>0</v>
      </c>
      <c r="BD68" s="94">
        <f>'SO 801 - Vegetační úpravy'!F37</f>
        <v>0</v>
      </c>
      <c r="BT68" s="95" t="s">
        <v>78</v>
      </c>
      <c r="BV68" s="95" t="s">
        <v>73</v>
      </c>
      <c r="BW68" s="95" t="s">
        <v>121</v>
      </c>
      <c r="BX68" s="95" t="s">
        <v>5</v>
      </c>
      <c r="CL68" s="95" t="s">
        <v>19</v>
      </c>
      <c r="CM68" s="95" t="s">
        <v>80</v>
      </c>
    </row>
    <row r="69" spans="1:91" s="7" customFormat="1" ht="16.5" customHeight="1">
      <c r="A69" s="96" t="s">
        <v>81</v>
      </c>
      <c r="B69" s="86"/>
      <c r="C69" s="87"/>
      <c r="D69" s="267" t="s">
        <v>122</v>
      </c>
      <c r="E69" s="267"/>
      <c r="F69" s="267"/>
      <c r="G69" s="267"/>
      <c r="H69" s="267"/>
      <c r="I69" s="88"/>
      <c r="J69" s="267" t="s">
        <v>123</v>
      </c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95">
        <f>'VRN - Vedlejší rozpočtové...'!J30</f>
        <v>0</v>
      </c>
      <c r="AH69" s="296"/>
      <c r="AI69" s="296"/>
      <c r="AJ69" s="296"/>
      <c r="AK69" s="296"/>
      <c r="AL69" s="296"/>
      <c r="AM69" s="296"/>
      <c r="AN69" s="295">
        <f t="shared" si="0"/>
        <v>0</v>
      </c>
      <c r="AO69" s="296"/>
      <c r="AP69" s="296"/>
      <c r="AQ69" s="89" t="s">
        <v>77</v>
      </c>
      <c r="AR69" s="90"/>
      <c r="AS69" s="104">
        <v>0</v>
      </c>
      <c r="AT69" s="105">
        <f t="shared" si="1"/>
        <v>0</v>
      </c>
      <c r="AU69" s="106">
        <f>'VRN - Vedlejší rozpočtové...'!P84</f>
        <v>0</v>
      </c>
      <c r="AV69" s="105">
        <f>'VRN - Vedlejší rozpočtové...'!J33</f>
        <v>0</v>
      </c>
      <c r="AW69" s="105">
        <f>'VRN - Vedlejší rozpočtové...'!J34</f>
        <v>0</v>
      </c>
      <c r="AX69" s="105">
        <f>'VRN - Vedlejší rozpočtové...'!J35</f>
        <v>0</v>
      </c>
      <c r="AY69" s="105">
        <f>'VRN - Vedlejší rozpočtové...'!J36</f>
        <v>0</v>
      </c>
      <c r="AZ69" s="105">
        <f>'VRN - Vedlejší rozpočtové...'!F33</f>
        <v>0</v>
      </c>
      <c r="BA69" s="105">
        <f>'VRN - Vedlejší rozpočtové...'!F34</f>
        <v>0</v>
      </c>
      <c r="BB69" s="105">
        <f>'VRN - Vedlejší rozpočtové...'!F35</f>
        <v>0</v>
      </c>
      <c r="BC69" s="105">
        <f>'VRN - Vedlejší rozpočtové...'!F36</f>
        <v>0</v>
      </c>
      <c r="BD69" s="107">
        <f>'VRN - Vedlejší rozpočtové...'!F37</f>
        <v>0</v>
      </c>
      <c r="BT69" s="95" t="s">
        <v>78</v>
      </c>
      <c r="BV69" s="95" t="s">
        <v>73</v>
      </c>
      <c r="BW69" s="95" t="s">
        <v>124</v>
      </c>
      <c r="BX69" s="95" t="s">
        <v>5</v>
      </c>
      <c r="CL69" s="95" t="s">
        <v>19</v>
      </c>
      <c r="CM69" s="95" t="s">
        <v>80</v>
      </c>
    </row>
    <row r="70" spans="1:91" s="2" customFormat="1" ht="30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9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</row>
    <row r="71" spans="1:9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39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</row>
  </sheetData>
  <sheetProtection algorithmName="SHA-512" hashValue="O3UiERVQvlEn1p0pZlCSvr7aXMLtogJVfjBbwwZK7rH1iCKrhNCwwA9fYWYez/6MwH3qp/56fNVM4h162E1JSg==" saltValue="ZchzjmGwF3u49JlSwb4wVFBf8uHW8ZLlG7Ip+sRxCOHFeLZmEmMwFo+Ft/oVViDDY3+/TTCGAfqU2y81e8y3lQ==" spinCount="100000" sheet="1" objects="1" scenarios="1" formatColumns="0" formatRows="0"/>
  <mergeCells count="98">
    <mergeCell ref="AN67:AP67"/>
    <mergeCell ref="AG67:AM67"/>
    <mergeCell ref="AN68:AP68"/>
    <mergeCell ref="AG68:AM68"/>
    <mergeCell ref="AN69:AP69"/>
    <mergeCell ref="AG69:AM69"/>
    <mergeCell ref="AS49:AT51"/>
    <mergeCell ref="AN65:AP65"/>
    <mergeCell ref="AG65:AM65"/>
    <mergeCell ref="AN66:AP66"/>
    <mergeCell ref="AG66:AM66"/>
    <mergeCell ref="AN54:AP54"/>
    <mergeCell ref="AR2:BE2"/>
    <mergeCell ref="AG57:AM57"/>
    <mergeCell ref="AG63:AM63"/>
    <mergeCell ref="AG62:AM62"/>
    <mergeCell ref="AG61:AM61"/>
    <mergeCell ref="AG60:AM60"/>
    <mergeCell ref="AG59:AM59"/>
    <mergeCell ref="AG52:AM52"/>
    <mergeCell ref="AG56:AM56"/>
    <mergeCell ref="AG58:AM58"/>
    <mergeCell ref="AG55:AM55"/>
    <mergeCell ref="AM47:AN47"/>
    <mergeCell ref="AM49:AP49"/>
    <mergeCell ref="AM50:AP50"/>
    <mergeCell ref="AN60:AP60"/>
    <mergeCell ref="AN56:AP56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D67:H67"/>
    <mergeCell ref="J67:AF67"/>
    <mergeCell ref="D68:H68"/>
    <mergeCell ref="J68:AF68"/>
    <mergeCell ref="D69:H69"/>
    <mergeCell ref="J69:AF69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63:AP63"/>
    <mergeCell ref="AN62:AP62"/>
    <mergeCell ref="AN61:AP61"/>
    <mergeCell ref="AN57:AP57"/>
    <mergeCell ref="AN55:AP55"/>
    <mergeCell ref="AN59:AP59"/>
    <mergeCell ref="AN52:AP52"/>
    <mergeCell ref="AN58:AP58"/>
    <mergeCell ref="K58:AF58"/>
    <mergeCell ref="K60:AF60"/>
    <mergeCell ref="K56:AF56"/>
    <mergeCell ref="K61:AF61"/>
    <mergeCell ref="K59:AF59"/>
    <mergeCell ref="K57:AF57"/>
    <mergeCell ref="C52:G52"/>
    <mergeCell ref="D64:H64"/>
    <mergeCell ref="D63:H63"/>
    <mergeCell ref="D55:H55"/>
    <mergeCell ref="D62:H62"/>
    <mergeCell ref="E59:I59"/>
    <mergeCell ref="E57:I57"/>
    <mergeCell ref="E56:I56"/>
    <mergeCell ref="E61:I61"/>
    <mergeCell ref="E58:I58"/>
    <mergeCell ref="E60:I60"/>
    <mergeCell ref="I52:AF52"/>
    <mergeCell ref="J64:AF64"/>
    <mergeCell ref="J62:AF62"/>
    <mergeCell ref="J63:AF63"/>
    <mergeCell ref="J55:AF55"/>
  </mergeCells>
  <hyperlinks>
    <hyperlink ref="A56" location="'SO 101.1.a - Zpevněné plo...'!C2" display="/"/>
    <hyperlink ref="A57" location="'SO 101.1.b - Zpevněné plo...'!C2" display="/"/>
    <hyperlink ref="A58" location="'SO 101.2 - Sanace zpevněn...'!C2" display="/"/>
    <hyperlink ref="A59" location="'SO 101.3 - Trvalé dopravn...'!C2" display="/"/>
    <hyperlink ref="A60" location="'SO 101.4 - Mobiliář'!C2" display="/"/>
    <hyperlink ref="A61" location="'SO 101.5 - Ochrana stávaj...'!C2" display="/"/>
    <hyperlink ref="A62" location="'SO 301 - Přeložka vodovodu'!C2" display="/"/>
    <hyperlink ref="A63" location="'SO 302 - Pítko'!C2" display="/"/>
    <hyperlink ref="A64" location="'SO 401 - Veřejné osvětlení'!C2" display="/"/>
    <hyperlink ref="A65" location="'SO 402 - Elektrické napoj...'!C2" display="/"/>
    <hyperlink ref="A66" location="'SO 403 - Přemístění kamery'!C2" display="/"/>
    <hyperlink ref="A67" location="'SO 404 - Veřejné osvětlen...'!C2" display="/"/>
    <hyperlink ref="A68" location="'SO 801 - Vegetační úpravy'!C2" display="/"/>
    <hyperlink ref="A6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109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1567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ROUND(J83,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ROUND((SUM(BE83:BE154)),  2)</f>
        <v>0</v>
      </c>
      <c r="G33" s="34"/>
      <c r="H33" s="34"/>
      <c r="I33" s="131">
        <v>0.21</v>
      </c>
      <c r="J33" s="130">
        <f>ROUND(((SUM(BE83:BE154))*I33),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ROUND((SUM(BF83:BF154)),  2)</f>
        <v>0</v>
      </c>
      <c r="G34" s="34"/>
      <c r="H34" s="34"/>
      <c r="I34" s="131">
        <v>0.15</v>
      </c>
      <c r="J34" s="130">
        <f>ROUND(((SUM(BF83:BF154))*I34),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ROUND((SUM(BG83:BG154)),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ROUND((SUM(BH83:BH154)),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ROUND((SUM(BI83:BI154)),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401 - Veřejné osvětlení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J83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1568</v>
      </c>
      <c r="E60" s="154"/>
      <c r="F60" s="154"/>
      <c r="G60" s="154"/>
      <c r="H60" s="154"/>
      <c r="I60" s="155"/>
      <c r="J60" s="156">
        <f>J84</f>
        <v>0</v>
      </c>
      <c r="K60" s="152"/>
      <c r="L60" s="157"/>
    </row>
    <row r="61" spans="1:47" s="9" customFormat="1" ht="24.95" customHeight="1">
      <c r="B61" s="151"/>
      <c r="C61" s="152"/>
      <c r="D61" s="153" t="s">
        <v>1569</v>
      </c>
      <c r="E61" s="154"/>
      <c r="F61" s="154"/>
      <c r="G61" s="154"/>
      <c r="H61" s="154"/>
      <c r="I61" s="155"/>
      <c r="J61" s="156">
        <f>J110</f>
        <v>0</v>
      </c>
      <c r="K61" s="152"/>
      <c r="L61" s="157"/>
    </row>
    <row r="62" spans="1:47" s="9" customFormat="1" ht="24.95" customHeight="1">
      <c r="B62" s="151"/>
      <c r="C62" s="152"/>
      <c r="D62" s="153" t="s">
        <v>1570</v>
      </c>
      <c r="E62" s="154"/>
      <c r="F62" s="154"/>
      <c r="G62" s="154"/>
      <c r="H62" s="154"/>
      <c r="I62" s="155"/>
      <c r="J62" s="156">
        <f>J132</f>
        <v>0</v>
      </c>
      <c r="K62" s="152"/>
      <c r="L62" s="157"/>
    </row>
    <row r="63" spans="1:47" s="9" customFormat="1" ht="24.95" customHeight="1">
      <c r="B63" s="151"/>
      <c r="C63" s="152"/>
      <c r="D63" s="153" t="s">
        <v>1571</v>
      </c>
      <c r="E63" s="154"/>
      <c r="F63" s="154"/>
      <c r="G63" s="154"/>
      <c r="H63" s="154"/>
      <c r="I63" s="155"/>
      <c r="J63" s="156">
        <f>J149</f>
        <v>0</v>
      </c>
      <c r="K63" s="152"/>
      <c r="L63" s="157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15"/>
      <c r="J64" s="36"/>
      <c r="K64" s="36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142"/>
      <c r="J65" s="48"/>
      <c r="K65" s="48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145"/>
      <c r="J69" s="50"/>
      <c r="K69" s="50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151</v>
      </c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16" t="str">
        <f>E7</f>
        <v>Dopravní terminál v Bohumíně – Přednádražní prostor</v>
      </c>
      <c r="F73" s="317"/>
      <c r="G73" s="317"/>
      <c r="H73" s="317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126</v>
      </c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0" t="str">
        <f>E9</f>
        <v>SO 401 - Veřejné osvětlení</v>
      </c>
      <c r="F75" s="318"/>
      <c r="G75" s="318"/>
      <c r="H75" s="318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Bohumín</v>
      </c>
      <c r="G77" s="36"/>
      <c r="H77" s="36"/>
      <c r="I77" s="117" t="s">
        <v>23</v>
      </c>
      <c r="J77" s="59" t="str">
        <f>IF(J12="","",J12)</f>
        <v>26. 11. 2019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0.15" customHeight="1">
      <c r="A79" s="34"/>
      <c r="B79" s="35"/>
      <c r="C79" s="29" t="s">
        <v>25</v>
      </c>
      <c r="D79" s="36"/>
      <c r="E79" s="36"/>
      <c r="F79" s="27" t="str">
        <f>E15</f>
        <v>Město Bohumín, Masarykova 158, 735 81 Bohumín</v>
      </c>
      <c r="G79" s="36"/>
      <c r="H79" s="36"/>
      <c r="I79" s="117" t="s">
        <v>31</v>
      </c>
      <c r="J79" s="32" t="str">
        <f>E21</f>
        <v>HaskoningDHV Czech Republic, spol. s r.o.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40.15" customHeight="1">
      <c r="A80" s="34"/>
      <c r="B80" s="35"/>
      <c r="C80" s="29" t="s">
        <v>29</v>
      </c>
      <c r="D80" s="36"/>
      <c r="E80" s="36"/>
      <c r="F80" s="27" t="str">
        <f>IF(E18="","",E18)</f>
        <v>Vyplň údaj</v>
      </c>
      <c r="G80" s="36"/>
      <c r="H80" s="36"/>
      <c r="I80" s="117" t="s">
        <v>34</v>
      </c>
      <c r="J80" s="32" t="str">
        <f>E24</f>
        <v>HaskoningDHV Czech Republic, spol. s r.o.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64"/>
      <c r="B82" s="165"/>
      <c r="C82" s="166" t="s">
        <v>152</v>
      </c>
      <c r="D82" s="167" t="s">
        <v>56</v>
      </c>
      <c r="E82" s="167" t="s">
        <v>52</v>
      </c>
      <c r="F82" s="167" t="s">
        <v>53</v>
      </c>
      <c r="G82" s="167" t="s">
        <v>153</v>
      </c>
      <c r="H82" s="167" t="s">
        <v>154</v>
      </c>
      <c r="I82" s="168" t="s">
        <v>155</v>
      </c>
      <c r="J82" s="167" t="s">
        <v>132</v>
      </c>
      <c r="K82" s="169" t="s">
        <v>156</v>
      </c>
      <c r="L82" s="170"/>
      <c r="M82" s="68" t="s">
        <v>19</v>
      </c>
      <c r="N82" s="69" t="s">
        <v>41</v>
      </c>
      <c r="O82" s="69" t="s">
        <v>157</v>
      </c>
      <c r="P82" s="69" t="s">
        <v>158</v>
      </c>
      <c r="Q82" s="69" t="s">
        <v>159</v>
      </c>
      <c r="R82" s="69" t="s">
        <v>160</v>
      </c>
      <c r="S82" s="69" t="s">
        <v>161</v>
      </c>
      <c r="T82" s="70" t="s">
        <v>162</v>
      </c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</row>
    <row r="83" spans="1:65" s="2" customFormat="1" ht="22.9" customHeight="1">
      <c r="A83" s="34"/>
      <c r="B83" s="35"/>
      <c r="C83" s="75" t="s">
        <v>163</v>
      </c>
      <c r="D83" s="36"/>
      <c r="E83" s="36"/>
      <c r="F83" s="36"/>
      <c r="G83" s="36"/>
      <c r="H83" s="36"/>
      <c r="I83" s="115"/>
      <c r="J83" s="171">
        <f>BK83</f>
        <v>0</v>
      </c>
      <c r="K83" s="36"/>
      <c r="L83" s="39"/>
      <c r="M83" s="71"/>
      <c r="N83" s="172"/>
      <c r="O83" s="72"/>
      <c r="P83" s="173">
        <f>P84+P110+P132+P149</f>
        <v>0</v>
      </c>
      <c r="Q83" s="72"/>
      <c r="R83" s="173">
        <f>R84+R110+R132+R149</f>
        <v>0</v>
      </c>
      <c r="S83" s="72"/>
      <c r="T83" s="174">
        <f>T84+T110+T132+T149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70</v>
      </c>
      <c r="AU83" s="17" t="s">
        <v>133</v>
      </c>
      <c r="BK83" s="175">
        <f>BK84+BK110+BK132+BK149</f>
        <v>0</v>
      </c>
    </row>
    <row r="84" spans="1:65" s="12" customFormat="1" ht="25.9" customHeight="1">
      <c r="B84" s="176"/>
      <c r="C84" s="177"/>
      <c r="D84" s="178" t="s">
        <v>70</v>
      </c>
      <c r="E84" s="179" t="s">
        <v>1572</v>
      </c>
      <c r="F84" s="179" t="s">
        <v>1573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SUM(P85:P109)</f>
        <v>0</v>
      </c>
      <c r="Q84" s="184"/>
      <c r="R84" s="185">
        <f>SUM(R85:R109)</f>
        <v>0</v>
      </c>
      <c r="S84" s="184"/>
      <c r="T84" s="186">
        <f>SUM(T85:T109)</f>
        <v>0</v>
      </c>
      <c r="AR84" s="187" t="s">
        <v>78</v>
      </c>
      <c r="AT84" s="188" t="s">
        <v>70</v>
      </c>
      <c r="AU84" s="188" t="s">
        <v>71</v>
      </c>
      <c r="AY84" s="187" t="s">
        <v>166</v>
      </c>
      <c r="BK84" s="189">
        <f>SUM(BK85:BK109)</f>
        <v>0</v>
      </c>
    </row>
    <row r="85" spans="1:65" s="2" customFormat="1" ht="16.5" customHeight="1">
      <c r="A85" s="34"/>
      <c r="B85" s="35"/>
      <c r="C85" s="192" t="s">
        <v>78</v>
      </c>
      <c r="D85" s="192" t="s">
        <v>168</v>
      </c>
      <c r="E85" s="193" t="s">
        <v>1574</v>
      </c>
      <c r="F85" s="194" t="s">
        <v>1575</v>
      </c>
      <c r="G85" s="195" t="s">
        <v>215</v>
      </c>
      <c r="H85" s="196">
        <v>200</v>
      </c>
      <c r="I85" s="197"/>
      <c r="J85" s="198">
        <f t="shared" ref="J85:J109" si="0">ROUND(I85*H85,2)</f>
        <v>0</v>
      </c>
      <c r="K85" s="194" t="s">
        <v>19</v>
      </c>
      <c r="L85" s="39"/>
      <c r="M85" s="199" t="s">
        <v>19</v>
      </c>
      <c r="N85" s="200" t="s">
        <v>42</v>
      </c>
      <c r="O85" s="64"/>
      <c r="P85" s="201">
        <f t="shared" ref="P85:P109" si="1">O85*H85</f>
        <v>0</v>
      </c>
      <c r="Q85" s="201">
        <v>0</v>
      </c>
      <c r="R85" s="201">
        <f t="shared" ref="R85:R109" si="2">Q85*H85</f>
        <v>0</v>
      </c>
      <c r="S85" s="201">
        <v>0</v>
      </c>
      <c r="T85" s="202">
        <f t="shared" ref="T85:T109" si="3"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173</v>
      </c>
      <c r="AT85" s="203" t="s">
        <v>168</v>
      </c>
      <c r="AU85" s="203" t="s">
        <v>78</v>
      </c>
      <c r="AY85" s="17" t="s">
        <v>166</v>
      </c>
      <c r="BE85" s="204">
        <f t="shared" ref="BE85:BE109" si="4">IF(N85="základní",J85,0)</f>
        <v>0</v>
      </c>
      <c r="BF85" s="204">
        <f t="shared" ref="BF85:BF109" si="5">IF(N85="snížená",J85,0)</f>
        <v>0</v>
      </c>
      <c r="BG85" s="204">
        <f t="shared" ref="BG85:BG109" si="6">IF(N85="zákl. přenesená",J85,0)</f>
        <v>0</v>
      </c>
      <c r="BH85" s="204">
        <f t="shared" ref="BH85:BH109" si="7">IF(N85="sníž. přenesená",J85,0)</f>
        <v>0</v>
      </c>
      <c r="BI85" s="204">
        <f t="shared" ref="BI85:BI109" si="8">IF(N85="nulová",J85,0)</f>
        <v>0</v>
      </c>
      <c r="BJ85" s="17" t="s">
        <v>78</v>
      </c>
      <c r="BK85" s="204">
        <f t="shared" ref="BK85:BK109" si="9">ROUND(I85*H85,2)</f>
        <v>0</v>
      </c>
      <c r="BL85" s="17" t="s">
        <v>173</v>
      </c>
      <c r="BM85" s="203" t="s">
        <v>1576</v>
      </c>
    </row>
    <row r="86" spans="1:65" s="2" customFormat="1" ht="16.5" customHeight="1">
      <c r="A86" s="34"/>
      <c r="B86" s="35"/>
      <c r="C86" s="192" t="s">
        <v>80</v>
      </c>
      <c r="D86" s="192" t="s">
        <v>168</v>
      </c>
      <c r="E86" s="193" t="s">
        <v>1577</v>
      </c>
      <c r="F86" s="194" t="s">
        <v>1578</v>
      </c>
      <c r="G86" s="195" t="s">
        <v>215</v>
      </c>
      <c r="H86" s="196">
        <v>80</v>
      </c>
      <c r="I86" s="197"/>
      <c r="J86" s="198">
        <f t="shared" si="0"/>
        <v>0</v>
      </c>
      <c r="K86" s="194" t="s">
        <v>19</v>
      </c>
      <c r="L86" s="39"/>
      <c r="M86" s="199" t="s">
        <v>19</v>
      </c>
      <c r="N86" s="200" t="s">
        <v>42</v>
      </c>
      <c r="O86" s="64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203" t="s">
        <v>173</v>
      </c>
      <c r="AT86" s="203" t="s">
        <v>168</v>
      </c>
      <c r="AU86" s="203" t="s">
        <v>78</v>
      </c>
      <c r="AY86" s="17" t="s">
        <v>166</v>
      </c>
      <c r="BE86" s="204">
        <f t="shared" si="4"/>
        <v>0</v>
      </c>
      <c r="BF86" s="204">
        <f t="shared" si="5"/>
        <v>0</v>
      </c>
      <c r="BG86" s="204">
        <f t="shared" si="6"/>
        <v>0</v>
      </c>
      <c r="BH86" s="204">
        <f t="shared" si="7"/>
        <v>0</v>
      </c>
      <c r="BI86" s="204">
        <f t="shared" si="8"/>
        <v>0</v>
      </c>
      <c r="BJ86" s="17" t="s">
        <v>78</v>
      </c>
      <c r="BK86" s="204">
        <f t="shared" si="9"/>
        <v>0</v>
      </c>
      <c r="BL86" s="17" t="s">
        <v>173</v>
      </c>
      <c r="BM86" s="203" t="s">
        <v>1579</v>
      </c>
    </row>
    <row r="87" spans="1:65" s="2" customFormat="1" ht="16.5" customHeight="1">
      <c r="A87" s="34"/>
      <c r="B87" s="35"/>
      <c r="C87" s="192" t="s">
        <v>185</v>
      </c>
      <c r="D87" s="192" t="s">
        <v>168</v>
      </c>
      <c r="E87" s="193" t="s">
        <v>1580</v>
      </c>
      <c r="F87" s="194" t="s">
        <v>1581</v>
      </c>
      <c r="G87" s="195" t="s">
        <v>215</v>
      </c>
      <c r="H87" s="196">
        <v>280</v>
      </c>
      <c r="I87" s="197"/>
      <c r="J87" s="198">
        <f t="shared" si="0"/>
        <v>0</v>
      </c>
      <c r="K87" s="194" t="s">
        <v>19</v>
      </c>
      <c r="L87" s="39"/>
      <c r="M87" s="199" t="s">
        <v>19</v>
      </c>
      <c r="N87" s="200" t="s">
        <v>42</v>
      </c>
      <c r="O87" s="64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173</v>
      </c>
      <c r="AT87" s="203" t="s">
        <v>168</v>
      </c>
      <c r="AU87" s="203" t="s">
        <v>78</v>
      </c>
      <c r="AY87" s="17" t="s">
        <v>166</v>
      </c>
      <c r="BE87" s="204">
        <f t="shared" si="4"/>
        <v>0</v>
      </c>
      <c r="BF87" s="204">
        <f t="shared" si="5"/>
        <v>0</v>
      </c>
      <c r="BG87" s="204">
        <f t="shared" si="6"/>
        <v>0</v>
      </c>
      <c r="BH87" s="204">
        <f t="shared" si="7"/>
        <v>0</v>
      </c>
      <c r="BI87" s="204">
        <f t="shared" si="8"/>
        <v>0</v>
      </c>
      <c r="BJ87" s="17" t="s">
        <v>78</v>
      </c>
      <c r="BK87" s="204">
        <f t="shared" si="9"/>
        <v>0</v>
      </c>
      <c r="BL87" s="17" t="s">
        <v>173</v>
      </c>
      <c r="BM87" s="203" t="s">
        <v>1582</v>
      </c>
    </row>
    <row r="88" spans="1:65" s="2" customFormat="1" ht="16.5" customHeight="1">
      <c r="A88" s="34"/>
      <c r="B88" s="35"/>
      <c r="C88" s="192" t="s">
        <v>173</v>
      </c>
      <c r="D88" s="192" t="s">
        <v>168</v>
      </c>
      <c r="E88" s="193" t="s">
        <v>1583</v>
      </c>
      <c r="F88" s="194" t="s">
        <v>1584</v>
      </c>
      <c r="G88" s="195" t="s">
        <v>1585</v>
      </c>
      <c r="H88" s="196">
        <v>58</v>
      </c>
      <c r="I88" s="197"/>
      <c r="J88" s="198">
        <f t="shared" si="0"/>
        <v>0</v>
      </c>
      <c r="K88" s="194" t="s">
        <v>19</v>
      </c>
      <c r="L88" s="39"/>
      <c r="M88" s="199" t="s">
        <v>19</v>
      </c>
      <c r="N88" s="200" t="s">
        <v>42</v>
      </c>
      <c r="O88" s="64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3" t="s">
        <v>173</v>
      </c>
      <c r="AT88" s="203" t="s">
        <v>168</v>
      </c>
      <c r="AU88" s="203" t="s">
        <v>78</v>
      </c>
      <c r="AY88" s="17" t="s">
        <v>166</v>
      </c>
      <c r="BE88" s="204">
        <f t="shared" si="4"/>
        <v>0</v>
      </c>
      <c r="BF88" s="204">
        <f t="shared" si="5"/>
        <v>0</v>
      </c>
      <c r="BG88" s="204">
        <f t="shared" si="6"/>
        <v>0</v>
      </c>
      <c r="BH88" s="204">
        <f t="shared" si="7"/>
        <v>0</v>
      </c>
      <c r="BI88" s="204">
        <f t="shared" si="8"/>
        <v>0</v>
      </c>
      <c r="BJ88" s="17" t="s">
        <v>78</v>
      </c>
      <c r="BK88" s="204">
        <f t="shared" si="9"/>
        <v>0</v>
      </c>
      <c r="BL88" s="17" t="s">
        <v>173</v>
      </c>
      <c r="BM88" s="203" t="s">
        <v>1586</v>
      </c>
    </row>
    <row r="89" spans="1:65" s="2" customFormat="1" ht="16.5" customHeight="1">
      <c r="A89" s="34"/>
      <c r="B89" s="35"/>
      <c r="C89" s="192" t="s">
        <v>195</v>
      </c>
      <c r="D89" s="192" t="s">
        <v>168</v>
      </c>
      <c r="E89" s="193" t="s">
        <v>1587</v>
      </c>
      <c r="F89" s="194" t="s">
        <v>1588</v>
      </c>
      <c r="G89" s="195" t="s">
        <v>1585</v>
      </c>
      <c r="H89" s="196">
        <v>56</v>
      </c>
      <c r="I89" s="197"/>
      <c r="J89" s="198">
        <f t="shared" si="0"/>
        <v>0</v>
      </c>
      <c r="K89" s="194" t="s">
        <v>19</v>
      </c>
      <c r="L89" s="39"/>
      <c r="M89" s="199" t="s">
        <v>19</v>
      </c>
      <c r="N89" s="200" t="s">
        <v>42</v>
      </c>
      <c r="O89" s="64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3" t="s">
        <v>173</v>
      </c>
      <c r="AT89" s="203" t="s">
        <v>168</v>
      </c>
      <c r="AU89" s="203" t="s">
        <v>78</v>
      </c>
      <c r="AY89" s="17" t="s">
        <v>166</v>
      </c>
      <c r="BE89" s="204">
        <f t="shared" si="4"/>
        <v>0</v>
      </c>
      <c r="BF89" s="204">
        <f t="shared" si="5"/>
        <v>0</v>
      </c>
      <c r="BG89" s="204">
        <f t="shared" si="6"/>
        <v>0</v>
      </c>
      <c r="BH89" s="204">
        <f t="shared" si="7"/>
        <v>0</v>
      </c>
      <c r="BI89" s="204">
        <f t="shared" si="8"/>
        <v>0</v>
      </c>
      <c r="BJ89" s="17" t="s">
        <v>78</v>
      </c>
      <c r="BK89" s="204">
        <f t="shared" si="9"/>
        <v>0</v>
      </c>
      <c r="BL89" s="17" t="s">
        <v>173</v>
      </c>
      <c r="BM89" s="203" t="s">
        <v>1589</v>
      </c>
    </row>
    <row r="90" spans="1:65" s="2" customFormat="1" ht="16.5" customHeight="1">
      <c r="A90" s="34"/>
      <c r="B90" s="35"/>
      <c r="C90" s="192" t="s">
        <v>200</v>
      </c>
      <c r="D90" s="192" t="s">
        <v>168</v>
      </c>
      <c r="E90" s="193" t="s">
        <v>1590</v>
      </c>
      <c r="F90" s="194" t="s">
        <v>1591</v>
      </c>
      <c r="G90" s="195" t="s">
        <v>1585</v>
      </c>
      <c r="H90" s="196">
        <v>5</v>
      </c>
      <c r="I90" s="197"/>
      <c r="J90" s="198">
        <f t="shared" si="0"/>
        <v>0</v>
      </c>
      <c r="K90" s="194" t="s">
        <v>19</v>
      </c>
      <c r="L90" s="39"/>
      <c r="M90" s="199" t="s">
        <v>19</v>
      </c>
      <c r="N90" s="200" t="s">
        <v>42</v>
      </c>
      <c r="O90" s="64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173</v>
      </c>
      <c r="AT90" s="203" t="s">
        <v>168</v>
      </c>
      <c r="AU90" s="203" t="s">
        <v>78</v>
      </c>
      <c r="AY90" s="17" t="s">
        <v>166</v>
      </c>
      <c r="BE90" s="204">
        <f t="shared" si="4"/>
        <v>0</v>
      </c>
      <c r="BF90" s="204">
        <f t="shared" si="5"/>
        <v>0</v>
      </c>
      <c r="BG90" s="204">
        <f t="shared" si="6"/>
        <v>0</v>
      </c>
      <c r="BH90" s="204">
        <f t="shared" si="7"/>
        <v>0</v>
      </c>
      <c r="BI90" s="204">
        <f t="shared" si="8"/>
        <v>0</v>
      </c>
      <c r="BJ90" s="17" t="s">
        <v>78</v>
      </c>
      <c r="BK90" s="204">
        <f t="shared" si="9"/>
        <v>0</v>
      </c>
      <c r="BL90" s="17" t="s">
        <v>173</v>
      </c>
      <c r="BM90" s="203" t="s">
        <v>1592</v>
      </c>
    </row>
    <row r="91" spans="1:65" s="2" customFormat="1" ht="16.5" customHeight="1">
      <c r="A91" s="34"/>
      <c r="B91" s="35"/>
      <c r="C91" s="192" t="s">
        <v>204</v>
      </c>
      <c r="D91" s="192" t="s">
        <v>168</v>
      </c>
      <c r="E91" s="193" t="s">
        <v>1593</v>
      </c>
      <c r="F91" s="194" t="s">
        <v>1594</v>
      </c>
      <c r="G91" s="195" t="s">
        <v>1585</v>
      </c>
      <c r="H91" s="196">
        <v>2</v>
      </c>
      <c r="I91" s="197"/>
      <c r="J91" s="198">
        <f t="shared" si="0"/>
        <v>0</v>
      </c>
      <c r="K91" s="194" t="s">
        <v>19</v>
      </c>
      <c r="L91" s="39"/>
      <c r="M91" s="199" t="s">
        <v>19</v>
      </c>
      <c r="N91" s="200" t="s">
        <v>42</v>
      </c>
      <c r="O91" s="64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78</v>
      </c>
      <c r="AY91" s="17" t="s">
        <v>166</v>
      </c>
      <c r="BE91" s="204">
        <f t="shared" si="4"/>
        <v>0</v>
      </c>
      <c r="BF91" s="204">
        <f t="shared" si="5"/>
        <v>0</v>
      </c>
      <c r="BG91" s="204">
        <f t="shared" si="6"/>
        <v>0</v>
      </c>
      <c r="BH91" s="204">
        <f t="shared" si="7"/>
        <v>0</v>
      </c>
      <c r="BI91" s="204">
        <f t="shared" si="8"/>
        <v>0</v>
      </c>
      <c r="BJ91" s="17" t="s">
        <v>78</v>
      </c>
      <c r="BK91" s="204">
        <f t="shared" si="9"/>
        <v>0</v>
      </c>
      <c r="BL91" s="17" t="s">
        <v>173</v>
      </c>
      <c r="BM91" s="203" t="s">
        <v>1595</v>
      </c>
    </row>
    <row r="92" spans="1:65" s="2" customFormat="1" ht="16.5" customHeight="1">
      <c r="A92" s="34"/>
      <c r="B92" s="35"/>
      <c r="C92" s="192" t="s">
        <v>208</v>
      </c>
      <c r="D92" s="192" t="s">
        <v>168</v>
      </c>
      <c r="E92" s="193" t="s">
        <v>1596</v>
      </c>
      <c r="F92" s="194" t="s">
        <v>1597</v>
      </c>
      <c r="G92" s="195" t="s">
        <v>1585</v>
      </c>
      <c r="H92" s="196">
        <v>3</v>
      </c>
      <c r="I92" s="197"/>
      <c r="J92" s="198">
        <f t="shared" si="0"/>
        <v>0</v>
      </c>
      <c r="K92" s="194" t="s">
        <v>19</v>
      </c>
      <c r="L92" s="39"/>
      <c r="M92" s="199" t="s">
        <v>19</v>
      </c>
      <c r="N92" s="200" t="s">
        <v>42</v>
      </c>
      <c r="O92" s="64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173</v>
      </c>
      <c r="AT92" s="203" t="s">
        <v>168</v>
      </c>
      <c r="AU92" s="203" t="s">
        <v>78</v>
      </c>
      <c r="AY92" s="17" t="s">
        <v>166</v>
      </c>
      <c r="BE92" s="204">
        <f t="shared" si="4"/>
        <v>0</v>
      </c>
      <c r="BF92" s="204">
        <f t="shared" si="5"/>
        <v>0</v>
      </c>
      <c r="BG92" s="204">
        <f t="shared" si="6"/>
        <v>0</v>
      </c>
      <c r="BH92" s="204">
        <f t="shared" si="7"/>
        <v>0</v>
      </c>
      <c r="BI92" s="204">
        <f t="shared" si="8"/>
        <v>0</v>
      </c>
      <c r="BJ92" s="17" t="s">
        <v>78</v>
      </c>
      <c r="BK92" s="204">
        <f t="shared" si="9"/>
        <v>0</v>
      </c>
      <c r="BL92" s="17" t="s">
        <v>173</v>
      </c>
      <c r="BM92" s="203" t="s">
        <v>1598</v>
      </c>
    </row>
    <row r="93" spans="1:65" s="2" customFormat="1" ht="16.5" customHeight="1">
      <c r="A93" s="34"/>
      <c r="B93" s="35"/>
      <c r="C93" s="192" t="s">
        <v>212</v>
      </c>
      <c r="D93" s="192" t="s">
        <v>168</v>
      </c>
      <c r="E93" s="193" t="s">
        <v>1599</v>
      </c>
      <c r="F93" s="194" t="s">
        <v>1600</v>
      </c>
      <c r="G93" s="195" t="s">
        <v>1585</v>
      </c>
      <c r="H93" s="196">
        <v>5</v>
      </c>
      <c r="I93" s="197"/>
      <c r="J93" s="198">
        <f t="shared" si="0"/>
        <v>0</v>
      </c>
      <c r="K93" s="194" t="s">
        <v>19</v>
      </c>
      <c r="L93" s="39"/>
      <c r="M93" s="199" t="s">
        <v>19</v>
      </c>
      <c r="N93" s="200" t="s">
        <v>42</v>
      </c>
      <c r="O93" s="64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173</v>
      </c>
      <c r="AT93" s="203" t="s">
        <v>168</v>
      </c>
      <c r="AU93" s="203" t="s">
        <v>78</v>
      </c>
      <c r="AY93" s="17" t="s">
        <v>166</v>
      </c>
      <c r="BE93" s="204">
        <f t="shared" si="4"/>
        <v>0</v>
      </c>
      <c r="BF93" s="204">
        <f t="shared" si="5"/>
        <v>0</v>
      </c>
      <c r="BG93" s="204">
        <f t="shared" si="6"/>
        <v>0</v>
      </c>
      <c r="BH93" s="204">
        <f t="shared" si="7"/>
        <v>0</v>
      </c>
      <c r="BI93" s="204">
        <f t="shared" si="8"/>
        <v>0</v>
      </c>
      <c r="BJ93" s="17" t="s">
        <v>78</v>
      </c>
      <c r="BK93" s="204">
        <f t="shared" si="9"/>
        <v>0</v>
      </c>
      <c r="BL93" s="17" t="s">
        <v>173</v>
      </c>
      <c r="BM93" s="203" t="s">
        <v>1601</v>
      </c>
    </row>
    <row r="94" spans="1:65" s="2" customFormat="1" ht="16.5" customHeight="1">
      <c r="A94" s="34"/>
      <c r="B94" s="35"/>
      <c r="C94" s="192" t="s">
        <v>217</v>
      </c>
      <c r="D94" s="192" t="s">
        <v>168</v>
      </c>
      <c r="E94" s="193" t="s">
        <v>1602</v>
      </c>
      <c r="F94" s="194" t="s">
        <v>1603</v>
      </c>
      <c r="G94" s="195" t="s">
        <v>1585</v>
      </c>
      <c r="H94" s="196">
        <v>1</v>
      </c>
      <c r="I94" s="197"/>
      <c r="J94" s="198">
        <f t="shared" si="0"/>
        <v>0</v>
      </c>
      <c r="K94" s="194" t="s">
        <v>19</v>
      </c>
      <c r="L94" s="39"/>
      <c r="M94" s="199" t="s">
        <v>19</v>
      </c>
      <c r="N94" s="200" t="s">
        <v>42</v>
      </c>
      <c r="O94" s="64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173</v>
      </c>
      <c r="AT94" s="203" t="s">
        <v>168</v>
      </c>
      <c r="AU94" s="203" t="s">
        <v>78</v>
      </c>
      <c r="AY94" s="17" t="s">
        <v>166</v>
      </c>
      <c r="BE94" s="204">
        <f t="shared" si="4"/>
        <v>0</v>
      </c>
      <c r="BF94" s="204">
        <f t="shared" si="5"/>
        <v>0</v>
      </c>
      <c r="BG94" s="204">
        <f t="shared" si="6"/>
        <v>0</v>
      </c>
      <c r="BH94" s="204">
        <f t="shared" si="7"/>
        <v>0</v>
      </c>
      <c r="BI94" s="204">
        <f t="shared" si="8"/>
        <v>0</v>
      </c>
      <c r="BJ94" s="17" t="s">
        <v>78</v>
      </c>
      <c r="BK94" s="204">
        <f t="shared" si="9"/>
        <v>0</v>
      </c>
      <c r="BL94" s="17" t="s">
        <v>173</v>
      </c>
      <c r="BM94" s="203" t="s">
        <v>1604</v>
      </c>
    </row>
    <row r="95" spans="1:65" s="2" customFormat="1" ht="16.5" customHeight="1">
      <c r="A95" s="34"/>
      <c r="B95" s="35"/>
      <c r="C95" s="192" t="s">
        <v>223</v>
      </c>
      <c r="D95" s="192" t="s">
        <v>168</v>
      </c>
      <c r="E95" s="193" t="s">
        <v>1605</v>
      </c>
      <c r="F95" s="194" t="s">
        <v>1606</v>
      </c>
      <c r="G95" s="195" t="s">
        <v>1585</v>
      </c>
      <c r="H95" s="196">
        <v>4</v>
      </c>
      <c r="I95" s="197"/>
      <c r="J95" s="198">
        <f t="shared" si="0"/>
        <v>0</v>
      </c>
      <c r="K95" s="194" t="s">
        <v>19</v>
      </c>
      <c r="L95" s="39"/>
      <c r="M95" s="199" t="s">
        <v>19</v>
      </c>
      <c r="N95" s="200" t="s">
        <v>42</v>
      </c>
      <c r="O95" s="64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173</v>
      </c>
      <c r="AT95" s="203" t="s">
        <v>168</v>
      </c>
      <c r="AU95" s="203" t="s">
        <v>78</v>
      </c>
      <c r="AY95" s="17" t="s">
        <v>166</v>
      </c>
      <c r="BE95" s="204">
        <f t="shared" si="4"/>
        <v>0</v>
      </c>
      <c r="BF95" s="204">
        <f t="shared" si="5"/>
        <v>0</v>
      </c>
      <c r="BG95" s="204">
        <f t="shared" si="6"/>
        <v>0</v>
      </c>
      <c r="BH95" s="204">
        <f t="shared" si="7"/>
        <v>0</v>
      </c>
      <c r="BI95" s="204">
        <f t="shared" si="8"/>
        <v>0</v>
      </c>
      <c r="BJ95" s="17" t="s">
        <v>78</v>
      </c>
      <c r="BK95" s="204">
        <f t="shared" si="9"/>
        <v>0</v>
      </c>
      <c r="BL95" s="17" t="s">
        <v>173</v>
      </c>
      <c r="BM95" s="203" t="s">
        <v>1607</v>
      </c>
    </row>
    <row r="96" spans="1:65" s="2" customFormat="1" ht="21.75" customHeight="1">
      <c r="A96" s="34"/>
      <c r="B96" s="35"/>
      <c r="C96" s="192" t="s">
        <v>228</v>
      </c>
      <c r="D96" s="192" t="s">
        <v>168</v>
      </c>
      <c r="E96" s="193" t="s">
        <v>1608</v>
      </c>
      <c r="F96" s="194" t="s">
        <v>1609</v>
      </c>
      <c r="G96" s="195" t="s">
        <v>1585</v>
      </c>
      <c r="H96" s="196">
        <v>14</v>
      </c>
      <c r="I96" s="197"/>
      <c r="J96" s="198">
        <f t="shared" si="0"/>
        <v>0</v>
      </c>
      <c r="K96" s="194" t="s">
        <v>19</v>
      </c>
      <c r="L96" s="39"/>
      <c r="M96" s="199" t="s">
        <v>19</v>
      </c>
      <c r="N96" s="200" t="s">
        <v>42</v>
      </c>
      <c r="O96" s="64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173</v>
      </c>
      <c r="AT96" s="203" t="s">
        <v>168</v>
      </c>
      <c r="AU96" s="203" t="s">
        <v>78</v>
      </c>
      <c r="AY96" s="17" t="s">
        <v>166</v>
      </c>
      <c r="BE96" s="204">
        <f t="shared" si="4"/>
        <v>0</v>
      </c>
      <c r="BF96" s="204">
        <f t="shared" si="5"/>
        <v>0</v>
      </c>
      <c r="BG96" s="204">
        <f t="shared" si="6"/>
        <v>0</v>
      </c>
      <c r="BH96" s="204">
        <f t="shared" si="7"/>
        <v>0</v>
      </c>
      <c r="BI96" s="204">
        <f t="shared" si="8"/>
        <v>0</v>
      </c>
      <c r="BJ96" s="17" t="s">
        <v>78</v>
      </c>
      <c r="BK96" s="204">
        <f t="shared" si="9"/>
        <v>0</v>
      </c>
      <c r="BL96" s="17" t="s">
        <v>173</v>
      </c>
      <c r="BM96" s="203" t="s">
        <v>1610</v>
      </c>
    </row>
    <row r="97" spans="1:65" s="2" customFormat="1" ht="16.5" customHeight="1">
      <c r="A97" s="34"/>
      <c r="B97" s="35"/>
      <c r="C97" s="192" t="s">
        <v>233</v>
      </c>
      <c r="D97" s="192" t="s">
        <v>168</v>
      </c>
      <c r="E97" s="193" t="s">
        <v>1611</v>
      </c>
      <c r="F97" s="194" t="s">
        <v>1612</v>
      </c>
      <c r="G97" s="195" t="s">
        <v>1585</v>
      </c>
      <c r="H97" s="196">
        <v>5</v>
      </c>
      <c r="I97" s="197"/>
      <c r="J97" s="198">
        <f t="shared" si="0"/>
        <v>0</v>
      </c>
      <c r="K97" s="194" t="s">
        <v>19</v>
      </c>
      <c r="L97" s="39"/>
      <c r="M97" s="199" t="s">
        <v>19</v>
      </c>
      <c r="N97" s="200" t="s">
        <v>42</v>
      </c>
      <c r="O97" s="64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173</v>
      </c>
      <c r="AT97" s="203" t="s">
        <v>168</v>
      </c>
      <c r="AU97" s="203" t="s">
        <v>78</v>
      </c>
      <c r="AY97" s="17" t="s">
        <v>166</v>
      </c>
      <c r="BE97" s="204">
        <f t="shared" si="4"/>
        <v>0</v>
      </c>
      <c r="BF97" s="204">
        <f t="shared" si="5"/>
        <v>0</v>
      </c>
      <c r="BG97" s="204">
        <f t="shared" si="6"/>
        <v>0</v>
      </c>
      <c r="BH97" s="204">
        <f t="shared" si="7"/>
        <v>0</v>
      </c>
      <c r="BI97" s="204">
        <f t="shared" si="8"/>
        <v>0</v>
      </c>
      <c r="BJ97" s="17" t="s">
        <v>78</v>
      </c>
      <c r="BK97" s="204">
        <f t="shared" si="9"/>
        <v>0</v>
      </c>
      <c r="BL97" s="17" t="s">
        <v>173</v>
      </c>
      <c r="BM97" s="203" t="s">
        <v>1613</v>
      </c>
    </row>
    <row r="98" spans="1:65" s="2" customFormat="1" ht="16.5" customHeight="1">
      <c r="A98" s="34"/>
      <c r="B98" s="35"/>
      <c r="C98" s="192" t="s">
        <v>238</v>
      </c>
      <c r="D98" s="192" t="s">
        <v>168</v>
      </c>
      <c r="E98" s="193" t="s">
        <v>1614</v>
      </c>
      <c r="F98" s="194" t="s">
        <v>1615</v>
      </c>
      <c r="G98" s="195" t="s">
        <v>1585</v>
      </c>
      <c r="H98" s="196">
        <v>16</v>
      </c>
      <c r="I98" s="197"/>
      <c r="J98" s="198">
        <f t="shared" si="0"/>
        <v>0</v>
      </c>
      <c r="K98" s="194" t="s">
        <v>19</v>
      </c>
      <c r="L98" s="39"/>
      <c r="M98" s="199" t="s">
        <v>19</v>
      </c>
      <c r="N98" s="200" t="s">
        <v>42</v>
      </c>
      <c r="O98" s="64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78</v>
      </c>
      <c r="AY98" s="17" t="s">
        <v>166</v>
      </c>
      <c r="BE98" s="204">
        <f t="shared" si="4"/>
        <v>0</v>
      </c>
      <c r="BF98" s="204">
        <f t="shared" si="5"/>
        <v>0</v>
      </c>
      <c r="BG98" s="204">
        <f t="shared" si="6"/>
        <v>0</v>
      </c>
      <c r="BH98" s="204">
        <f t="shared" si="7"/>
        <v>0</v>
      </c>
      <c r="BI98" s="204">
        <f t="shared" si="8"/>
        <v>0</v>
      </c>
      <c r="BJ98" s="17" t="s">
        <v>78</v>
      </c>
      <c r="BK98" s="204">
        <f t="shared" si="9"/>
        <v>0</v>
      </c>
      <c r="BL98" s="17" t="s">
        <v>173</v>
      </c>
      <c r="BM98" s="203" t="s">
        <v>1616</v>
      </c>
    </row>
    <row r="99" spans="1:65" s="2" customFormat="1" ht="16.5" customHeight="1">
      <c r="A99" s="34"/>
      <c r="B99" s="35"/>
      <c r="C99" s="192" t="s">
        <v>8</v>
      </c>
      <c r="D99" s="192" t="s">
        <v>168</v>
      </c>
      <c r="E99" s="193" t="s">
        <v>1617</v>
      </c>
      <c r="F99" s="194" t="s">
        <v>1618</v>
      </c>
      <c r="G99" s="195" t="s">
        <v>1585</v>
      </c>
      <c r="H99" s="196">
        <v>2</v>
      </c>
      <c r="I99" s="197"/>
      <c r="J99" s="198">
        <f t="shared" si="0"/>
        <v>0</v>
      </c>
      <c r="K99" s="194" t="s">
        <v>19</v>
      </c>
      <c r="L99" s="39"/>
      <c r="M99" s="199" t="s">
        <v>19</v>
      </c>
      <c r="N99" s="200" t="s">
        <v>42</v>
      </c>
      <c r="O99" s="64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173</v>
      </c>
      <c r="AT99" s="203" t="s">
        <v>168</v>
      </c>
      <c r="AU99" s="203" t="s">
        <v>78</v>
      </c>
      <c r="AY99" s="17" t="s">
        <v>166</v>
      </c>
      <c r="BE99" s="204">
        <f t="shared" si="4"/>
        <v>0</v>
      </c>
      <c r="BF99" s="204">
        <f t="shared" si="5"/>
        <v>0</v>
      </c>
      <c r="BG99" s="204">
        <f t="shared" si="6"/>
        <v>0</v>
      </c>
      <c r="BH99" s="204">
        <f t="shared" si="7"/>
        <v>0</v>
      </c>
      <c r="BI99" s="204">
        <f t="shared" si="8"/>
        <v>0</v>
      </c>
      <c r="BJ99" s="17" t="s">
        <v>78</v>
      </c>
      <c r="BK99" s="204">
        <f t="shared" si="9"/>
        <v>0</v>
      </c>
      <c r="BL99" s="17" t="s">
        <v>173</v>
      </c>
      <c r="BM99" s="203" t="s">
        <v>1619</v>
      </c>
    </row>
    <row r="100" spans="1:65" s="2" customFormat="1" ht="16.5" customHeight="1">
      <c r="A100" s="34"/>
      <c r="B100" s="35"/>
      <c r="C100" s="192" t="s">
        <v>250</v>
      </c>
      <c r="D100" s="192" t="s">
        <v>168</v>
      </c>
      <c r="E100" s="193" t="s">
        <v>1620</v>
      </c>
      <c r="F100" s="194" t="s">
        <v>1621</v>
      </c>
      <c r="G100" s="195" t="s">
        <v>1585</v>
      </c>
      <c r="H100" s="196">
        <v>8</v>
      </c>
      <c r="I100" s="197"/>
      <c r="J100" s="198">
        <f t="shared" si="0"/>
        <v>0</v>
      </c>
      <c r="K100" s="194" t="s">
        <v>19</v>
      </c>
      <c r="L100" s="39"/>
      <c r="M100" s="199" t="s">
        <v>19</v>
      </c>
      <c r="N100" s="200" t="s">
        <v>42</v>
      </c>
      <c r="O100" s="64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78</v>
      </c>
      <c r="AY100" s="17" t="s">
        <v>166</v>
      </c>
      <c r="BE100" s="204">
        <f t="shared" si="4"/>
        <v>0</v>
      </c>
      <c r="BF100" s="204">
        <f t="shared" si="5"/>
        <v>0</v>
      </c>
      <c r="BG100" s="204">
        <f t="shared" si="6"/>
        <v>0</v>
      </c>
      <c r="BH100" s="204">
        <f t="shared" si="7"/>
        <v>0</v>
      </c>
      <c r="BI100" s="204">
        <f t="shared" si="8"/>
        <v>0</v>
      </c>
      <c r="BJ100" s="17" t="s">
        <v>78</v>
      </c>
      <c r="BK100" s="204">
        <f t="shared" si="9"/>
        <v>0</v>
      </c>
      <c r="BL100" s="17" t="s">
        <v>173</v>
      </c>
      <c r="BM100" s="203" t="s">
        <v>1622</v>
      </c>
    </row>
    <row r="101" spans="1:65" s="2" customFormat="1" ht="16.5" customHeight="1">
      <c r="A101" s="34"/>
      <c r="B101" s="35"/>
      <c r="C101" s="192" t="s">
        <v>256</v>
      </c>
      <c r="D101" s="192" t="s">
        <v>168</v>
      </c>
      <c r="E101" s="193" t="s">
        <v>1623</v>
      </c>
      <c r="F101" s="194" t="s">
        <v>1624</v>
      </c>
      <c r="G101" s="195" t="s">
        <v>1585</v>
      </c>
      <c r="H101" s="196">
        <v>25</v>
      </c>
      <c r="I101" s="197"/>
      <c r="J101" s="198">
        <f t="shared" si="0"/>
        <v>0</v>
      </c>
      <c r="K101" s="194" t="s">
        <v>19</v>
      </c>
      <c r="L101" s="39"/>
      <c r="M101" s="199" t="s">
        <v>19</v>
      </c>
      <c r="N101" s="200" t="s">
        <v>42</v>
      </c>
      <c r="O101" s="64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173</v>
      </c>
      <c r="AT101" s="203" t="s">
        <v>168</v>
      </c>
      <c r="AU101" s="203" t="s">
        <v>78</v>
      </c>
      <c r="AY101" s="17" t="s">
        <v>166</v>
      </c>
      <c r="BE101" s="204">
        <f t="shared" si="4"/>
        <v>0</v>
      </c>
      <c r="BF101" s="204">
        <f t="shared" si="5"/>
        <v>0</v>
      </c>
      <c r="BG101" s="204">
        <f t="shared" si="6"/>
        <v>0</v>
      </c>
      <c r="BH101" s="204">
        <f t="shared" si="7"/>
        <v>0</v>
      </c>
      <c r="BI101" s="204">
        <f t="shared" si="8"/>
        <v>0</v>
      </c>
      <c r="BJ101" s="17" t="s">
        <v>78</v>
      </c>
      <c r="BK101" s="204">
        <f t="shared" si="9"/>
        <v>0</v>
      </c>
      <c r="BL101" s="17" t="s">
        <v>173</v>
      </c>
      <c r="BM101" s="203" t="s">
        <v>1625</v>
      </c>
    </row>
    <row r="102" spans="1:65" s="2" customFormat="1" ht="16.5" customHeight="1">
      <c r="A102" s="34"/>
      <c r="B102" s="35"/>
      <c r="C102" s="192" t="s">
        <v>262</v>
      </c>
      <c r="D102" s="192" t="s">
        <v>168</v>
      </c>
      <c r="E102" s="193" t="s">
        <v>1626</v>
      </c>
      <c r="F102" s="194" t="s">
        <v>1627</v>
      </c>
      <c r="G102" s="195" t="s">
        <v>1585</v>
      </c>
      <c r="H102" s="196">
        <v>1</v>
      </c>
      <c r="I102" s="197"/>
      <c r="J102" s="198">
        <f t="shared" si="0"/>
        <v>0</v>
      </c>
      <c r="K102" s="194" t="s">
        <v>19</v>
      </c>
      <c r="L102" s="39"/>
      <c r="M102" s="199" t="s">
        <v>19</v>
      </c>
      <c r="N102" s="200" t="s">
        <v>42</v>
      </c>
      <c r="O102" s="64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173</v>
      </c>
      <c r="AT102" s="203" t="s">
        <v>168</v>
      </c>
      <c r="AU102" s="203" t="s">
        <v>78</v>
      </c>
      <c r="AY102" s="17" t="s">
        <v>166</v>
      </c>
      <c r="BE102" s="204">
        <f t="shared" si="4"/>
        <v>0</v>
      </c>
      <c r="BF102" s="204">
        <f t="shared" si="5"/>
        <v>0</v>
      </c>
      <c r="BG102" s="204">
        <f t="shared" si="6"/>
        <v>0</v>
      </c>
      <c r="BH102" s="204">
        <f t="shared" si="7"/>
        <v>0</v>
      </c>
      <c r="BI102" s="204">
        <f t="shared" si="8"/>
        <v>0</v>
      </c>
      <c r="BJ102" s="17" t="s">
        <v>78</v>
      </c>
      <c r="BK102" s="204">
        <f t="shared" si="9"/>
        <v>0</v>
      </c>
      <c r="BL102" s="17" t="s">
        <v>173</v>
      </c>
      <c r="BM102" s="203" t="s">
        <v>1628</v>
      </c>
    </row>
    <row r="103" spans="1:65" s="2" customFormat="1" ht="16.5" customHeight="1">
      <c r="A103" s="34"/>
      <c r="B103" s="35"/>
      <c r="C103" s="192" t="s">
        <v>268</v>
      </c>
      <c r="D103" s="192" t="s">
        <v>168</v>
      </c>
      <c r="E103" s="193" t="s">
        <v>1629</v>
      </c>
      <c r="F103" s="194" t="s">
        <v>1630</v>
      </c>
      <c r="G103" s="195" t="s">
        <v>1585</v>
      </c>
      <c r="H103" s="196">
        <v>26</v>
      </c>
      <c r="I103" s="197"/>
      <c r="J103" s="198">
        <f t="shared" si="0"/>
        <v>0</v>
      </c>
      <c r="K103" s="194" t="s">
        <v>19</v>
      </c>
      <c r="L103" s="39"/>
      <c r="M103" s="199" t="s">
        <v>19</v>
      </c>
      <c r="N103" s="200" t="s">
        <v>42</v>
      </c>
      <c r="O103" s="64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173</v>
      </c>
      <c r="AT103" s="203" t="s">
        <v>168</v>
      </c>
      <c r="AU103" s="203" t="s">
        <v>78</v>
      </c>
      <c r="AY103" s="17" t="s">
        <v>166</v>
      </c>
      <c r="BE103" s="204">
        <f t="shared" si="4"/>
        <v>0</v>
      </c>
      <c r="BF103" s="204">
        <f t="shared" si="5"/>
        <v>0</v>
      </c>
      <c r="BG103" s="204">
        <f t="shared" si="6"/>
        <v>0</v>
      </c>
      <c r="BH103" s="204">
        <f t="shared" si="7"/>
        <v>0</v>
      </c>
      <c r="BI103" s="204">
        <f t="shared" si="8"/>
        <v>0</v>
      </c>
      <c r="BJ103" s="17" t="s">
        <v>78</v>
      </c>
      <c r="BK103" s="204">
        <f t="shared" si="9"/>
        <v>0</v>
      </c>
      <c r="BL103" s="17" t="s">
        <v>173</v>
      </c>
      <c r="BM103" s="203" t="s">
        <v>1631</v>
      </c>
    </row>
    <row r="104" spans="1:65" s="2" customFormat="1" ht="16.5" customHeight="1">
      <c r="A104" s="34"/>
      <c r="B104" s="35"/>
      <c r="C104" s="192" t="s">
        <v>274</v>
      </c>
      <c r="D104" s="192" t="s">
        <v>168</v>
      </c>
      <c r="E104" s="193" t="s">
        <v>1632</v>
      </c>
      <c r="F104" s="194" t="s">
        <v>1633</v>
      </c>
      <c r="G104" s="195" t="s">
        <v>215</v>
      </c>
      <c r="H104" s="196">
        <v>260</v>
      </c>
      <c r="I104" s="197"/>
      <c r="J104" s="198">
        <f t="shared" si="0"/>
        <v>0</v>
      </c>
      <c r="K104" s="194" t="s">
        <v>19</v>
      </c>
      <c r="L104" s="39"/>
      <c r="M104" s="199" t="s">
        <v>19</v>
      </c>
      <c r="N104" s="200" t="s">
        <v>42</v>
      </c>
      <c r="O104" s="64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78</v>
      </c>
      <c r="AY104" s="17" t="s">
        <v>166</v>
      </c>
      <c r="BE104" s="204">
        <f t="shared" si="4"/>
        <v>0</v>
      </c>
      <c r="BF104" s="204">
        <f t="shared" si="5"/>
        <v>0</v>
      </c>
      <c r="BG104" s="204">
        <f t="shared" si="6"/>
        <v>0</v>
      </c>
      <c r="BH104" s="204">
        <f t="shared" si="7"/>
        <v>0</v>
      </c>
      <c r="BI104" s="204">
        <f t="shared" si="8"/>
        <v>0</v>
      </c>
      <c r="BJ104" s="17" t="s">
        <v>78</v>
      </c>
      <c r="BK104" s="204">
        <f t="shared" si="9"/>
        <v>0</v>
      </c>
      <c r="BL104" s="17" t="s">
        <v>173</v>
      </c>
      <c r="BM104" s="203" t="s">
        <v>1634</v>
      </c>
    </row>
    <row r="105" spans="1:65" s="2" customFormat="1" ht="16.5" customHeight="1">
      <c r="A105" s="34"/>
      <c r="B105" s="35"/>
      <c r="C105" s="192" t="s">
        <v>7</v>
      </c>
      <c r="D105" s="192" t="s">
        <v>168</v>
      </c>
      <c r="E105" s="193" t="s">
        <v>1635</v>
      </c>
      <c r="F105" s="194" t="s">
        <v>1636</v>
      </c>
      <c r="G105" s="195" t="s">
        <v>215</v>
      </c>
      <c r="H105" s="196">
        <v>100</v>
      </c>
      <c r="I105" s="197"/>
      <c r="J105" s="198">
        <f t="shared" si="0"/>
        <v>0</v>
      </c>
      <c r="K105" s="194" t="s">
        <v>19</v>
      </c>
      <c r="L105" s="39"/>
      <c r="M105" s="199" t="s">
        <v>19</v>
      </c>
      <c r="N105" s="200" t="s">
        <v>42</v>
      </c>
      <c r="O105" s="64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173</v>
      </c>
      <c r="AT105" s="203" t="s">
        <v>168</v>
      </c>
      <c r="AU105" s="203" t="s">
        <v>78</v>
      </c>
      <c r="AY105" s="17" t="s">
        <v>166</v>
      </c>
      <c r="BE105" s="204">
        <f t="shared" si="4"/>
        <v>0</v>
      </c>
      <c r="BF105" s="204">
        <f t="shared" si="5"/>
        <v>0</v>
      </c>
      <c r="BG105" s="204">
        <f t="shared" si="6"/>
        <v>0</v>
      </c>
      <c r="BH105" s="204">
        <f t="shared" si="7"/>
        <v>0</v>
      </c>
      <c r="BI105" s="204">
        <f t="shared" si="8"/>
        <v>0</v>
      </c>
      <c r="BJ105" s="17" t="s">
        <v>78</v>
      </c>
      <c r="BK105" s="204">
        <f t="shared" si="9"/>
        <v>0</v>
      </c>
      <c r="BL105" s="17" t="s">
        <v>173</v>
      </c>
      <c r="BM105" s="203" t="s">
        <v>1637</v>
      </c>
    </row>
    <row r="106" spans="1:65" s="2" customFormat="1" ht="16.5" customHeight="1">
      <c r="A106" s="34"/>
      <c r="B106" s="35"/>
      <c r="C106" s="192" t="s">
        <v>290</v>
      </c>
      <c r="D106" s="192" t="s">
        <v>168</v>
      </c>
      <c r="E106" s="193" t="s">
        <v>1638</v>
      </c>
      <c r="F106" s="194" t="s">
        <v>1639</v>
      </c>
      <c r="G106" s="195" t="s">
        <v>215</v>
      </c>
      <c r="H106" s="196">
        <v>50</v>
      </c>
      <c r="I106" s="197"/>
      <c r="J106" s="198">
        <f t="shared" si="0"/>
        <v>0</v>
      </c>
      <c r="K106" s="194" t="s">
        <v>19</v>
      </c>
      <c r="L106" s="39"/>
      <c r="M106" s="199" t="s">
        <v>19</v>
      </c>
      <c r="N106" s="200" t="s">
        <v>42</v>
      </c>
      <c r="O106" s="64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173</v>
      </c>
      <c r="AT106" s="203" t="s">
        <v>168</v>
      </c>
      <c r="AU106" s="203" t="s">
        <v>78</v>
      </c>
      <c r="AY106" s="17" t="s">
        <v>166</v>
      </c>
      <c r="BE106" s="204">
        <f t="shared" si="4"/>
        <v>0</v>
      </c>
      <c r="BF106" s="204">
        <f t="shared" si="5"/>
        <v>0</v>
      </c>
      <c r="BG106" s="204">
        <f t="shared" si="6"/>
        <v>0</v>
      </c>
      <c r="BH106" s="204">
        <f t="shared" si="7"/>
        <v>0</v>
      </c>
      <c r="BI106" s="204">
        <f t="shared" si="8"/>
        <v>0</v>
      </c>
      <c r="BJ106" s="17" t="s">
        <v>78</v>
      </c>
      <c r="BK106" s="204">
        <f t="shared" si="9"/>
        <v>0</v>
      </c>
      <c r="BL106" s="17" t="s">
        <v>173</v>
      </c>
      <c r="BM106" s="203" t="s">
        <v>1640</v>
      </c>
    </row>
    <row r="107" spans="1:65" s="2" customFormat="1" ht="16.5" customHeight="1">
      <c r="A107" s="34"/>
      <c r="B107" s="35"/>
      <c r="C107" s="192" t="s">
        <v>297</v>
      </c>
      <c r="D107" s="192" t="s">
        <v>168</v>
      </c>
      <c r="E107" s="193" t="s">
        <v>1641</v>
      </c>
      <c r="F107" s="194" t="s">
        <v>1642</v>
      </c>
      <c r="G107" s="195" t="s">
        <v>1585</v>
      </c>
      <c r="H107" s="196">
        <v>3</v>
      </c>
      <c r="I107" s="197"/>
      <c r="J107" s="198">
        <f t="shared" si="0"/>
        <v>0</v>
      </c>
      <c r="K107" s="194" t="s">
        <v>19</v>
      </c>
      <c r="L107" s="39"/>
      <c r="M107" s="199" t="s">
        <v>19</v>
      </c>
      <c r="N107" s="200" t="s">
        <v>42</v>
      </c>
      <c r="O107" s="64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173</v>
      </c>
      <c r="AT107" s="203" t="s">
        <v>168</v>
      </c>
      <c r="AU107" s="203" t="s">
        <v>78</v>
      </c>
      <c r="AY107" s="17" t="s">
        <v>166</v>
      </c>
      <c r="BE107" s="204">
        <f t="shared" si="4"/>
        <v>0</v>
      </c>
      <c r="BF107" s="204">
        <f t="shared" si="5"/>
        <v>0</v>
      </c>
      <c r="BG107" s="204">
        <f t="shared" si="6"/>
        <v>0</v>
      </c>
      <c r="BH107" s="204">
        <f t="shared" si="7"/>
        <v>0</v>
      </c>
      <c r="BI107" s="204">
        <f t="shared" si="8"/>
        <v>0</v>
      </c>
      <c r="BJ107" s="17" t="s">
        <v>78</v>
      </c>
      <c r="BK107" s="204">
        <f t="shared" si="9"/>
        <v>0</v>
      </c>
      <c r="BL107" s="17" t="s">
        <v>173</v>
      </c>
      <c r="BM107" s="203" t="s">
        <v>1643</v>
      </c>
    </row>
    <row r="108" spans="1:65" s="2" customFormat="1" ht="16.5" customHeight="1">
      <c r="A108" s="34"/>
      <c r="B108" s="35"/>
      <c r="C108" s="192" t="s">
        <v>301</v>
      </c>
      <c r="D108" s="192" t="s">
        <v>168</v>
      </c>
      <c r="E108" s="193" t="s">
        <v>1644</v>
      </c>
      <c r="F108" s="194" t="s">
        <v>1645</v>
      </c>
      <c r="G108" s="195" t="s">
        <v>1585</v>
      </c>
      <c r="H108" s="196">
        <v>2</v>
      </c>
      <c r="I108" s="197"/>
      <c r="J108" s="198">
        <f t="shared" si="0"/>
        <v>0</v>
      </c>
      <c r="K108" s="194" t="s">
        <v>19</v>
      </c>
      <c r="L108" s="39"/>
      <c r="M108" s="199" t="s">
        <v>19</v>
      </c>
      <c r="N108" s="200" t="s">
        <v>42</v>
      </c>
      <c r="O108" s="64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173</v>
      </c>
      <c r="AT108" s="203" t="s">
        <v>168</v>
      </c>
      <c r="AU108" s="203" t="s">
        <v>78</v>
      </c>
      <c r="AY108" s="17" t="s">
        <v>166</v>
      </c>
      <c r="BE108" s="204">
        <f t="shared" si="4"/>
        <v>0</v>
      </c>
      <c r="BF108" s="204">
        <f t="shared" si="5"/>
        <v>0</v>
      </c>
      <c r="BG108" s="204">
        <f t="shared" si="6"/>
        <v>0</v>
      </c>
      <c r="BH108" s="204">
        <f t="shared" si="7"/>
        <v>0</v>
      </c>
      <c r="BI108" s="204">
        <f t="shared" si="8"/>
        <v>0</v>
      </c>
      <c r="BJ108" s="17" t="s">
        <v>78</v>
      </c>
      <c r="BK108" s="204">
        <f t="shared" si="9"/>
        <v>0</v>
      </c>
      <c r="BL108" s="17" t="s">
        <v>173</v>
      </c>
      <c r="BM108" s="203" t="s">
        <v>1646</v>
      </c>
    </row>
    <row r="109" spans="1:65" s="2" customFormat="1" ht="16.5" customHeight="1">
      <c r="A109" s="34"/>
      <c r="B109" s="35"/>
      <c r="C109" s="192" t="s">
        <v>308</v>
      </c>
      <c r="D109" s="192" t="s">
        <v>168</v>
      </c>
      <c r="E109" s="193" t="s">
        <v>1647</v>
      </c>
      <c r="F109" s="194" t="s">
        <v>1648</v>
      </c>
      <c r="G109" s="195" t="s">
        <v>1585</v>
      </c>
      <c r="H109" s="196">
        <v>1</v>
      </c>
      <c r="I109" s="197"/>
      <c r="J109" s="198">
        <f t="shared" si="0"/>
        <v>0</v>
      </c>
      <c r="K109" s="194" t="s">
        <v>19</v>
      </c>
      <c r="L109" s="39"/>
      <c r="M109" s="199" t="s">
        <v>19</v>
      </c>
      <c r="N109" s="200" t="s">
        <v>42</v>
      </c>
      <c r="O109" s="64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78</v>
      </c>
      <c r="AY109" s="17" t="s">
        <v>166</v>
      </c>
      <c r="BE109" s="204">
        <f t="shared" si="4"/>
        <v>0</v>
      </c>
      <c r="BF109" s="204">
        <f t="shared" si="5"/>
        <v>0</v>
      </c>
      <c r="BG109" s="204">
        <f t="shared" si="6"/>
        <v>0</v>
      </c>
      <c r="BH109" s="204">
        <f t="shared" si="7"/>
        <v>0</v>
      </c>
      <c r="BI109" s="204">
        <f t="shared" si="8"/>
        <v>0</v>
      </c>
      <c r="BJ109" s="17" t="s">
        <v>78</v>
      </c>
      <c r="BK109" s="204">
        <f t="shared" si="9"/>
        <v>0</v>
      </c>
      <c r="BL109" s="17" t="s">
        <v>173</v>
      </c>
      <c r="BM109" s="203" t="s">
        <v>1649</v>
      </c>
    </row>
    <row r="110" spans="1:65" s="12" customFormat="1" ht="25.9" customHeight="1">
      <c r="B110" s="176"/>
      <c r="C110" s="177"/>
      <c r="D110" s="178" t="s">
        <v>70</v>
      </c>
      <c r="E110" s="179" t="s">
        <v>1650</v>
      </c>
      <c r="F110" s="179" t="s">
        <v>1651</v>
      </c>
      <c r="G110" s="177"/>
      <c r="H110" s="177"/>
      <c r="I110" s="180"/>
      <c r="J110" s="181">
        <f>BK110</f>
        <v>0</v>
      </c>
      <c r="K110" s="177"/>
      <c r="L110" s="182"/>
      <c r="M110" s="183"/>
      <c r="N110" s="184"/>
      <c r="O110" s="184"/>
      <c r="P110" s="185">
        <f>SUM(P111:P131)</f>
        <v>0</v>
      </c>
      <c r="Q110" s="184"/>
      <c r="R110" s="185">
        <f>SUM(R111:R131)</f>
        <v>0</v>
      </c>
      <c r="S110" s="184"/>
      <c r="T110" s="186">
        <f>SUM(T111:T131)</f>
        <v>0</v>
      </c>
      <c r="AR110" s="187" t="s">
        <v>78</v>
      </c>
      <c r="AT110" s="188" t="s">
        <v>70</v>
      </c>
      <c r="AU110" s="188" t="s">
        <v>71</v>
      </c>
      <c r="AY110" s="187" t="s">
        <v>166</v>
      </c>
      <c r="BK110" s="189">
        <f>SUM(BK111:BK131)</f>
        <v>0</v>
      </c>
    </row>
    <row r="111" spans="1:65" s="2" customFormat="1" ht="16.5" customHeight="1">
      <c r="A111" s="34"/>
      <c r="B111" s="35"/>
      <c r="C111" s="192" t="s">
        <v>312</v>
      </c>
      <c r="D111" s="192" t="s">
        <v>168</v>
      </c>
      <c r="E111" s="193" t="s">
        <v>1652</v>
      </c>
      <c r="F111" s="194" t="s">
        <v>1653</v>
      </c>
      <c r="G111" s="195" t="s">
        <v>215</v>
      </c>
      <c r="H111" s="196">
        <v>210</v>
      </c>
      <c r="I111" s="197"/>
      <c r="J111" s="198">
        <f t="shared" ref="J111:J131" si="10">ROUND(I111*H111,2)</f>
        <v>0</v>
      </c>
      <c r="K111" s="194" t="s">
        <v>19</v>
      </c>
      <c r="L111" s="39"/>
      <c r="M111" s="199" t="s">
        <v>19</v>
      </c>
      <c r="N111" s="200" t="s">
        <v>42</v>
      </c>
      <c r="O111" s="64"/>
      <c r="P111" s="201">
        <f t="shared" ref="P111:P131" si="11">O111*H111</f>
        <v>0</v>
      </c>
      <c r="Q111" s="201">
        <v>0</v>
      </c>
      <c r="R111" s="201">
        <f t="shared" ref="R111:R131" si="12">Q111*H111</f>
        <v>0</v>
      </c>
      <c r="S111" s="201">
        <v>0</v>
      </c>
      <c r="T111" s="202">
        <f t="shared" ref="T111:T131" si="13"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173</v>
      </c>
      <c r="AT111" s="203" t="s">
        <v>168</v>
      </c>
      <c r="AU111" s="203" t="s">
        <v>78</v>
      </c>
      <c r="AY111" s="17" t="s">
        <v>166</v>
      </c>
      <c r="BE111" s="204">
        <f t="shared" ref="BE111:BE131" si="14">IF(N111="základní",J111,0)</f>
        <v>0</v>
      </c>
      <c r="BF111" s="204">
        <f t="shared" ref="BF111:BF131" si="15">IF(N111="snížená",J111,0)</f>
        <v>0</v>
      </c>
      <c r="BG111" s="204">
        <f t="shared" ref="BG111:BG131" si="16">IF(N111="zákl. přenesená",J111,0)</f>
        <v>0</v>
      </c>
      <c r="BH111" s="204">
        <f t="shared" ref="BH111:BH131" si="17">IF(N111="sníž. přenesená",J111,0)</f>
        <v>0</v>
      </c>
      <c r="BI111" s="204">
        <f t="shared" ref="BI111:BI131" si="18">IF(N111="nulová",J111,0)</f>
        <v>0</v>
      </c>
      <c r="BJ111" s="17" t="s">
        <v>78</v>
      </c>
      <c r="BK111" s="204">
        <f t="shared" ref="BK111:BK131" si="19">ROUND(I111*H111,2)</f>
        <v>0</v>
      </c>
      <c r="BL111" s="17" t="s">
        <v>173</v>
      </c>
      <c r="BM111" s="203" t="s">
        <v>1654</v>
      </c>
    </row>
    <row r="112" spans="1:65" s="2" customFormat="1" ht="16.5" customHeight="1">
      <c r="A112" s="34"/>
      <c r="B112" s="35"/>
      <c r="C112" s="192" t="s">
        <v>317</v>
      </c>
      <c r="D112" s="192" t="s">
        <v>168</v>
      </c>
      <c r="E112" s="193" t="s">
        <v>1655</v>
      </c>
      <c r="F112" s="194" t="s">
        <v>1656</v>
      </c>
      <c r="G112" s="195" t="s">
        <v>215</v>
      </c>
      <c r="H112" s="196">
        <v>84</v>
      </c>
      <c r="I112" s="197"/>
      <c r="J112" s="198">
        <f t="shared" si="10"/>
        <v>0</v>
      </c>
      <c r="K112" s="194" t="s">
        <v>19</v>
      </c>
      <c r="L112" s="39"/>
      <c r="M112" s="199" t="s">
        <v>19</v>
      </c>
      <c r="N112" s="200" t="s">
        <v>42</v>
      </c>
      <c r="O112" s="64"/>
      <c r="P112" s="201">
        <f t="shared" si="11"/>
        <v>0</v>
      </c>
      <c r="Q112" s="201">
        <v>0</v>
      </c>
      <c r="R112" s="201">
        <f t="shared" si="12"/>
        <v>0</v>
      </c>
      <c r="S112" s="201">
        <v>0</v>
      </c>
      <c r="T112" s="202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173</v>
      </c>
      <c r="AT112" s="203" t="s">
        <v>168</v>
      </c>
      <c r="AU112" s="203" t="s">
        <v>78</v>
      </c>
      <c r="AY112" s="17" t="s">
        <v>166</v>
      </c>
      <c r="BE112" s="204">
        <f t="shared" si="14"/>
        <v>0</v>
      </c>
      <c r="BF112" s="204">
        <f t="shared" si="15"/>
        <v>0</v>
      </c>
      <c r="BG112" s="204">
        <f t="shared" si="16"/>
        <v>0</v>
      </c>
      <c r="BH112" s="204">
        <f t="shared" si="17"/>
        <v>0</v>
      </c>
      <c r="BI112" s="204">
        <f t="shared" si="18"/>
        <v>0</v>
      </c>
      <c r="BJ112" s="17" t="s">
        <v>78</v>
      </c>
      <c r="BK112" s="204">
        <f t="shared" si="19"/>
        <v>0</v>
      </c>
      <c r="BL112" s="17" t="s">
        <v>173</v>
      </c>
      <c r="BM112" s="203" t="s">
        <v>1657</v>
      </c>
    </row>
    <row r="113" spans="1:65" s="2" customFormat="1" ht="16.5" customHeight="1">
      <c r="A113" s="34"/>
      <c r="B113" s="35"/>
      <c r="C113" s="192" t="s">
        <v>323</v>
      </c>
      <c r="D113" s="192" t="s">
        <v>168</v>
      </c>
      <c r="E113" s="193" t="s">
        <v>1658</v>
      </c>
      <c r="F113" s="194" t="s">
        <v>1659</v>
      </c>
      <c r="G113" s="195" t="s">
        <v>215</v>
      </c>
      <c r="H113" s="196">
        <v>294</v>
      </c>
      <c r="I113" s="197"/>
      <c r="J113" s="198">
        <f t="shared" si="10"/>
        <v>0</v>
      </c>
      <c r="K113" s="194" t="s">
        <v>19</v>
      </c>
      <c r="L113" s="39"/>
      <c r="M113" s="199" t="s">
        <v>19</v>
      </c>
      <c r="N113" s="200" t="s">
        <v>42</v>
      </c>
      <c r="O113" s="64"/>
      <c r="P113" s="201">
        <f t="shared" si="11"/>
        <v>0</v>
      </c>
      <c r="Q113" s="201">
        <v>0</v>
      </c>
      <c r="R113" s="201">
        <f t="shared" si="12"/>
        <v>0</v>
      </c>
      <c r="S113" s="201">
        <v>0</v>
      </c>
      <c r="T113" s="202">
        <f t="shared" si="1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173</v>
      </c>
      <c r="AT113" s="203" t="s">
        <v>168</v>
      </c>
      <c r="AU113" s="203" t="s">
        <v>78</v>
      </c>
      <c r="AY113" s="17" t="s">
        <v>166</v>
      </c>
      <c r="BE113" s="204">
        <f t="shared" si="14"/>
        <v>0</v>
      </c>
      <c r="BF113" s="204">
        <f t="shared" si="15"/>
        <v>0</v>
      </c>
      <c r="BG113" s="204">
        <f t="shared" si="16"/>
        <v>0</v>
      </c>
      <c r="BH113" s="204">
        <f t="shared" si="17"/>
        <v>0</v>
      </c>
      <c r="BI113" s="204">
        <f t="shared" si="18"/>
        <v>0</v>
      </c>
      <c r="BJ113" s="17" t="s">
        <v>78</v>
      </c>
      <c r="BK113" s="204">
        <f t="shared" si="19"/>
        <v>0</v>
      </c>
      <c r="BL113" s="17" t="s">
        <v>173</v>
      </c>
      <c r="BM113" s="203" t="s">
        <v>1660</v>
      </c>
    </row>
    <row r="114" spans="1:65" s="2" customFormat="1" ht="16.5" customHeight="1">
      <c r="A114" s="34"/>
      <c r="B114" s="35"/>
      <c r="C114" s="192" t="s">
        <v>327</v>
      </c>
      <c r="D114" s="192" t="s">
        <v>168</v>
      </c>
      <c r="E114" s="193" t="s">
        <v>1661</v>
      </c>
      <c r="F114" s="194" t="s">
        <v>1594</v>
      </c>
      <c r="G114" s="195" t="s">
        <v>1585</v>
      </c>
      <c r="H114" s="196">
        <v>2</v>
      </c>
      <c r="I114" s="197"/>
      <c r="J114" s="198">
        <f t="shared" si="10"/>
        <v>0</v>
      </c>
      <c r="K114" s="194" t="s">
        <v>19</v>
      </c>
      <c r="L114" s="39"/>
      <c r="M114" s="199" t="s">
        <v>19</v>
      </c>
      <c r="N114" s="200" t="s">
        <v>42</v>
      </c>
      <c r="O114" s="64"/>
      <c r="P114" s="201">
        <f t="shared" si="11"/>
        <v>0</v>
      </c>
      <c r="Q114" s="201">
        <v>0</v>
      </c>
      <c r="R114" s="201">
        <f t="shared" si="12"/>
        <v>0</v>
      </c>
      <c r="S114" s="201">
        <v>0</v>
      </c>
      <c r="T114" s="202">
        <f t="shared" si="1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173</v>
      </c>
      <c r="AT114" s="203" t="s">
        <v>168</v>
      </c>
      <c r="AU114" s="203" t="s">
        <v>78</v>
      </c>
      <c r="AY114" s="17" t="s">
        <v>166</v>
      </c>
      <c r="BE114" s="204">
        <f t="shared" si="14"/>
        <v>0</v>
      </c>
      <c r="BF114" s="204">
        <f t="shared" si="15"/>
        <v>0</v>
      </c>
      <c r="BG114" s="204">
        <f t="shared" si="16"/>
        <v>0</v>
      </c>
      <c r="BH114" s="204">
        <f t="shared" si="17"/>
        <v>0</v>
      </c>
      <c r="BI114" s="204">
        <f t="shared" si="18"/>
        <v>0</v>
      </c>
      <c r="BJ114" s="17" t="s">
        <v>78</v>
      </c>
      <c r="BK114" s="204">
        <f t="shared" si="19"/>
        <v>0</v>
      </c>
      <c r="BL114" s="17" t="s">
        <v>173</v>
      </c>
      <c r="BM114" s="203" t="s">
        <v>1662</v>
      </c>
    </row>
    <row r="115" spans="1:65" s="2" customFormat="1" ht="16.5" customHeight="1">
      <c r="A115" s="34"/>
      <c r="B115" s="35"/>
      <c r="C115" s="192" t="s">
        <v>331</v>
      </c>
      <c r="D115" s="192" t="s">
        <v>168</v>
      </c>
      <c r="E115" s="193" t="s">
        <v>1663</v>
      </c>
      <c r="F115" s="194" t="s">
        <v>1597</v>
      </c>
      <c r="G115" s="195" t="s">
        <v>1585</v>
      </c>
      <c r="H115" s="196">
        <v>3</v>
      </c>
      <c r="I115" s="197"/>
      <c r="J115" s="198">
        <f t="shared" si="10"/>
        <v>0</v>
      </c>
      <c r="K115" s="194" t="s">
        <v>19</v>
      </c>
      <c r="L115" s="39"/>
      <c r="M115" s="199" t="s">
        <v>19</v>
      </c>
      <c r="N115" s="200" t="s">
        <v>42</v>
      </c>
      <c r="O115" s="64"/>
      <c r="P115" s="201">
        <f t="shared" si="11"/>
        <v>0</v>
      </c>
      <c r="Q115" s="201">
        <v>0</v>
      </c>
      <c r="R115" s="201">
        <f t="shared" si="12"/>
        <v>0</v>
      </c>
      <c r="S115" s="201">
        <v>0</v>
      </c>
      <c r="T115" s="202">
        <f t="shared" si="1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173</v>
      </c>
      <c r="AT115" s="203" t="s">
        <v>168</v>
      </c>
      <c r="AU115" s="203" t="s">
        <v>78</v>
      </c>
      <c r="AY115" s="17" t="s">
        <v>166</v>
      </c>
      <c r="BE115" s="204">
        <f t="shared" si="14"/>
        <v>0</v>
      </c>
      <c r="BF115" s="204">
        <f t="shared" si="15"/>
        <v>0</v>
      </c>
      <c r="BG115" s="204">
        <f t="shared" si="16"/>
        <v>0</v>
      </c>
      <c r="BH115" s="204">
        <f t="shared" si="17"/>
        <v>0</v>
      </c>
      <c r="BI115" s="204">
        <f t="shared" si="18"/>
        <v>0</v>
      </c>
      <c r="BJ115" s="17" t="s">
        <v>78</v>
      </c>
      <c r="BK115" s="204">
        <f t="shared" si="19"/>
        <v>0</v>
      </c>
      <c r="BL115" s="17" t="s">
        <v>173</v>
      </c>
      <c r="BM115" s="203" t="s">
        <v>1664</v>
      </c>
    </row>
    <row r="116" spans="1:65" s="2" customFormat="1" ht="16.5" customHeight="1">
      <c r="A116" s="34"/>
      <c r="B116" s="35"/>
      <c r="C116" s="192" t="s">
        <v>337</v>
      </c>
      <c r="D116" s="192" t="s">
        <v>168</v>
      </c>
      <c r="E116" s="193" t="s">
        <v>1665</v>
      </c>
      <c r="F116" s="194" t="s">
        <v>1600</v>
      </c>
      <c r="G116" s="195" t="s">
        <v>1585</v>
      </c>
      <c r="H116" s="196">
        <v>5</v>
      </c>
      <c r="I116" s="197"/>
      <c r="J116" s="198">
        <f t="shared" si="10"/>
        <v>0</v>
      </c>
      <c r="K116" s="194" t="s">
        <v>19</v>
      </c>
      <c r="L116" s="39"/>
      <c r="M116" s="199" t="s">
        <v>19</v>
      </c>
      <c r="N116" s="200" t="s">
        <v>42</v>
      </c>
      <c r="O116" s="64"/>
      <c r="P116" s="201">
        <f t="shared" si="11"/>
        <v>0</v>
      </c>
      <c r="Q116" s="201">
        <v>0</v>
      </c>
      <c r="R116" s="201">
        <f t="shared" si="12"/>
        <v>0</v>
      </c>
      <c r="S116" s="201">
        <v>0</v>
      </c>
      <c r="T116" s="202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173</v>
      </c>
      <c r="AT116" s="203" t="s">
        <v>168</v>
      </c>
      <c r="AU116" s="203" t="s">
        <v>78</v>
      </c>
      <c r="AY116" s="17" t="s">
        <v>166</v>
      </c>
      <c r="BE116" s="204">
        <f t="shared" si="14"/>
        <v>0</v>
      </c>
      <c r="BF116" s="204">
        <f t="shared" si="15"/>
        <v>0</v>
      </c>
      <c r="BG116" s="204">
        <f t="shared" si="16"/>
        <v>0</v>
      </c>
      <c r="BH116" s="204">
        <f t="shared" si="17"/>
        <v>0</v>
      </c>
      <c r="BI116" s="204">
        <f t="shared" si="18"/>
        <v>0</v>
      </c>
      <c r="BJ116" s="17" t="s">
        <v>78</v>
      </c>
      <c r="BK116" s="204">
        <f t="shared" si="19"/>
        <v>0</v>
      </c>
      <c r="BL116" s="17" t="s">
        <v>173</v>
      </c>
      <c r="BM116" s="203" t="s">
        <v>1666</v>
      </c>
    </row>
    <row r="117" spans="1:65" s="2" customFormat="1" ht="16.5" customHeight="1">
      <c r="A117" s="34"/>
      <c r="B117" s="35"/>
      <c r="C117" s="192" t="s">
        <v>344</v>
      </c>
      <c r="D117" s="192" t="s">
        <v>168</v>
      </c>
      <c r="E117" s="193" t="s">
        <v>1667</v>
      </c>
      <c r="F117" s="194" t="s">
        <v>1603</v>
      </c>
      <c r="G117" s="195" t="s">
        <v>1585</v>
      </c>
      <c r="H117" s="196">
        <v>1</v>
      </c>
      <c r="I117" s="197"/>
      <c r="J117" s="198">
        <f t="shared" si="10"/>
        <v>0</v>
      </c>
      <c r="K117" s="194" t="s">
        <v>19</v>
      </c>
      <c r="L117" s="39"/>
      <c r="M117" s="199" t="s">
        <v>19</v>
      </c>
      <c r="N117" s="200" t="s">
        <v>42</v>
      </c>
      <c r="O117" s="64"/>
      <c r="P117" s="201">
        <f t="shared" si="11"/>
        <v>0</v>
      </c>
      <c r="Q117" s="201">
        <v>0</v>
      </c>
      <c r="R117" s="201">
        <f t="shared" si="12"/>
        <v>0</v>
      </c>
      <c r="S117" s="201">
        <v>0</v>
      </c>
      <c r="T117" s="202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173</v>
      </c>
      <c r="AT117" s="203" t="s">
        <v>168</v>
      </c>
      <c r="AU117" s="203" t="s">
        <v>78</v>
      </c>
      <c r="AY117" s="17" t="s">
        <v>166</v>
      </c>
      <c r="BE117" s="204">
        <f t="shared" si="14"/>
        <v>0</v>
      </c>
      <c r="BF117" s="204">
        <f t="shared" si="15"/>
        <v>0</v>
      </c>
      <c r="BG117" s="204">
        <f t="shared" si="16"/>
        <v>0</v>
      </c>
      <c r="BH117" s="204">
        <f t="shared" si="17"/>
        <v>0</v>
      </c>
      <c r="BI117" s="204">
        <f t="shared" si="18"/>
        <v>0</v>
      </c>
      <c r="BJ117" s="17" t="s">
        <v>78</v>
      </c>
      <c r="BK117" s="204">
        <f t="shared" si="19"/>
        <v>0</v>
      </c>
      <c r="BL117" s="17" t="s">
        <v>173</v>
      </c>
      <c r="BM117" s="203" t="s">
        <v>1668</v>
      </c>
    </row>
    <row r="118" spans="1:65" s="2" customFormat="1" ht="16.5" customHeight="1">
      <c r="A118" s="34"/>
      <c r="B118" s="35"/>
      <c r="C118" s="192" t="s">
        <v>351</v>
      </c>
      <c r="D118" s="192" t="s">
        <v>168</v>
      </c>
      <c r="E118" s="193" t="s">
        <v>1669</v>
      </c>
      <c r="F118" s="194" t="s">
        <v>1606</v>
      </c>
      <c r="G118" s="195" t="s">
        <v>1585</v>
      </c>
      <c r="H118" s="196">
        <v>4</v>
      </c>
      <c r="I118" s="197"/>
      <c r="J118" s="198">
        <f t="shared" si="10"/>
        <v>0</v>
      </c>
      <c r="K118" s="194" t="s">
        <v>19</v>
      </c>
      <c r="L118" s="39"/>
      <c r="M118" s="199" t="s">
        <v>19</v>
      </c>
      <c r="N118" s="200" t="s">
        <v>42</v>
      </c>
      <c r="O118" s="64"/>
      <c r="P118" s="201">
        <f t="shared" si="11"/>
        <v>0</v>
      </c>
      <c r="Q118" s="201">
        <v>0</v>
      </c>
      <c r="R118" s="201">
        <f t="shared" si="12"/>
        <v>0</v>
      </c>
      <c r="S118" s="201">
        <v>0</v>
      </c>
      <c r="T118" s="202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173</v>
      </c>
      <c r="AT118" s="203" t="s">
        <v>168</v>
      </c>
      <c r="AU118" s="203" t="s">
        <v>78</v>
      </c>
      <c r="AY118" s="17" t="s">
        <v>166</v>
      </c>
      <c r="BE118" s="204">
        <f t="shared" si="14"/>
        <v>0</v>
      </c>
      <c r="BF118" s="204">
        <f t="shared" si="15"/>
        <v>0</v>
      </c>
      <c r="BG118" s="204">
        <f t="shared" si="16"/>
        <v>0</v>
      </c>
      <c r="BH118" s="204">
        <f t="shared" si="17"/>
        <v>0</v>
      </c>
      <c r="BI118" s="204">
        <f t="shared" si="18"/>
        <v>0</v>
      </c>
      <c r="BJ118" s="17" t="s">
        <v>78</v>
      </c>
      <c r="BK118" s="204">
        <f t="shared" si="19"/>
        <v>0</v>
      </c>
      <c r="BL118" s="17" t="s">
        <v>173</v>
      </c>
      <c r="BM118" s="203" t="s">
        <v>1670</v>
      </c>
    </row>
    <row r="119" spans="1:65" s="2" customFormat="1" ht="21.75" customHeight="1">
      <c r="A119" s="34"/>
      <c r="B119" s="35"/>
      <c r="C119" s="192" t="s">
        <v>359</v>
      </c>
      <c r="D119" s="192" t="s">
        <v>168</v>
      </c>
      <c r="E119" s="193" t="s">
        <v>1671</v>
      </c>
      <c r="F119" s="194" t="s">
        <v>1609</v>
      </c>
      <c r="G119" s="195" t="s">
        <v>1585</v>
      </c>
      <c r="H119" s="196">
        <v>14</v>
      </c>
      <c r="I119" s="197"/>
      <c r="J119" s="198">
        <f t="shared" si="10"/>
        <v>0</v>
      </c>
      <c r="K119" s="194" t="s">
        <v>19</v>
      </c>
      <c r="L119" s="39"/>
      <c r="M119" s="199" t="s">
        <v>19</v>
      </c>
      <c r="N119" s="200" t="s">
        <v>42</v>
      </c>
      <c r="O119" s="64"/>
      <c r="P119" s="201">
        <f t="shared" si="11"/>
        <v>0</v>
      </c>
      <c r="Q119" s="201">
        <v>0</v>
      </c>
      <c r="R119" s="201">
        <f t="shared" si="12"/>
        <v>0</v>
      </c>
      <c r="S119" s="201">
        <v>0</v>
      </c>
      <c r="T119" s="202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173</v>
      </c>
      <c r="AT119" s="203" t="s">
        <v>168</v>
      </c>
      <c r="AU119" s="203" t="s">
        <v>78</v>
      </c>
      <c r="AY119" s="17" t="s">
        <v>166</v>
      </c>
      <c r="BE119" s="204">
        <f t="shared" si="14"/>
        <v>0</v>
      </c>
      <c r="BF119" s="204">
        <f t="shared" si="15"/>
        <v>0</v>
      </c>
      <c r="BG119" s="204">
        <f t="shared" si="16"/>
        <v>0</v>
      </c>
      <c r="BH119" s="204">
        <f t="shared" si="17"/>
        <v>0</v>
      </c>
      <c r="BI119" s="204">
        <f t="shared" si="18"/>
        <v>0</v>
      </c>
      <c r="BJ119" s="17" t="s">
        <v>78</v>
      </c>
      <c r="BK119" s="204">
        <f t="shared" si="19"/>
        <v>0</v>
      </c>
      <c r="BL119" s="17" t="s">
        <v>173</v>
      </c>
      <c r="BM119" s="203" t="s">
        <v>1672</v>
      </c>
    </row>
    <row r="120" spans="1:65" s="2" customFormat="1" ht="16.5" customHeight="1">
      <c r="A120" s="34"/>
      <c r="B120" s="35"/>
      <c r="C120" s="192" t="s">
        <v>365</v>
      </c>
      <c r="D120" s="192" t="s">
        <v>168</v>
      </c>
      <c r="E120" s="193" t="s">
        <v>1673</v>
      </c>
      <c r="F120" s="194" t="s">
        <v>1674</v>
      </c>
      <c r="G120" s="195" t="s">
        <v>215</v>
      </c>
      <c r="H120" s="196">
        <v>52</v>
      </c>
      <c r="I120" s="197"/>
      <c r="J120" s="198">
        <f t="shared" si="10"/>
        <v>0</v>
      </c>
      <c r="K120" s="194" t="s">
        <v>19</v>
      </c>
      <c r="L120" s="39"/>
      <c r="M120" s="199" t="s">
        <v>19</v>
      </c>
      <c r="N120" s="200" t="s">
        <v>42</v>
      </c>
      <c r="O120" s="64"/>
      <c r="P120" s="201">
        <f t="shared" si="11"/>
        <v>0</v>
      </c>
      <c r="Q120" s="201">
        <v>0</v>
      </c>
      <c r="R120" s="201">
        <f t="shared" si="12"/>
        <v>0</v>
      </c>
      <c r="S120" s="201">
        <v>0</v>
      </c>
      <c r="T120" s="202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173</v>
      </c>
      <c r="AT120" s="203" t="s">
        <v>168</v>
      </c>
      <c r="AU120" s="203" t="s">
        <v>78</v>
      </c>
      <c r="AY120" s="17" t="s">
        <v>166</v>
      </c>
      <c r="BE120" s="204">
        <f t="shared" si="14"/>
        <v>0</v>
      </c>
      <c r="BF120" s="204">
        <f t="shared" si="15"/>
        <v>0</v>
      </c>
      <c r="BG120" s="204">
        <f t="shared" si="16"/>
        <v>0</v>
      </c>
      <c r="BH120" s="204">
        <f t="shared" si="17"/>
        <v>0</v>
      </c>
      <c r="BI120" s="204">
        <f t="shared" si="18"/>
        <v>0</v>
      </c>
      <c r="BJ120" s="17" t="s">
        <v>78</v>
      </c>
      <c r="BK120" s="204">
        <f t="shared" si="19"/>
        <v>0</v>
      </c>
      <c r="BL120" s="17" t="s">
        <v>173</v>
      </c>
      <c r="BM120" s="203" t="s">
        <v>1675</v>
      </c>
    </row>
    <row r="121" spans="1:65" s="2" customFormat="1" ht="16.5" customHeight="1">
      <c r="A121" s="34"/>
      <c r="B121" s="35"/>
      <c r="C121" s="192" t="s">
        <v>370</v>
      </c>
      <c r="D121" s="192" t="s">
        <v>168</v>
      </c>
      <c r="E121" s="193" t="s">
        <v>1676</v>
      </c>
      <c r="F121" s="194" t="s">
        <v>1615</v>
      </c>
      <c r="G121" s="195" t="s">
        <v>1585</v>
      </c>
      <c r="H121" s="196">
        <v>16</v>
      </c>
      <c r="I121" s="197"/>
      <c r="J121" s="198">
        <f t="shared" si="10"/>
        <v>0</v>
      </c>
      <c r="K121" s="194" t="s">
        <v>19</v>
      </c>
      <c r="L121" s="39"/>
      <c r="M121" s="199" t="s">
        <v>19</v>
      </c>
      <c r="N121" s="200" t="s">
        <v>42</v>
      </c>
      <c r="O121" s="64"/>
      <c r="P121" s="201">
        <f t="shared" si="11"/>
        <v>0</v>
      </c>
      <c r="Q121" s="201">
        <v>0</v>
      </c>
      <c r="R121" s="201">
        <f t="shared" si="12"/>
        <v>0</v>
      </c>
      <c r="S121" s="201">
        <v>0</v>
      </c>
      <c r="T121" s="202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78</v>
      </c>
      <c r="AY121" s="17" t="s">
        <v>166</v>
      </c>
      <c r="BE121" s="204">
        <f t="shared" si="14"/>
        <v>0</v>
      </c>
      <c r="BF121" s="204">
        <f t="shared" si="15"/>
        <v>0</v>
      </c>
      <c r="BG121" s="204">
        <f t="shared" si="16"/>
        <v>0</v>
      </c>
      <c r="BH121" s="204">
        <f t="shared" si="17"/>
        <v>0</v>
      </c>
      <c r="BI121" s="204">
        <f t="shared" si="18"/>
        <v>0</v>
      </c>
      <c r="BJ121" s="17" t="s">
        <v>78</v>
      </c>
      <c r="BK121" s="204">
        <f t="shared" si="19"/>
        <v>0</v>
      </c>
      <c r="BL121" s="17" t="s">
        <v>173</v>
      </c>
      <c r="BM121" s="203" t="s">
        <v>1677</v>
      </c>
    </row>
    <row r="122" spans="1:65" s="2" customFormat="1" ht="16.5" customHeight="1">
      <c r="A122" s="34"/>
      <c r="B122" s="35"/>
      <c r="C122" s="192" t="s">
        <v>374</v>
      </c>
      <c r="D122" s="192" t="s">
        <v>168</v>
      </c>
      <c r="E122" s="193" t="s">
        <v>1678</v>
      </c>
      <c r="F122" s="194" t="s">
        <v>1618</v>
      </c>
      <c r="G122" s="195" t="s">
        <v>1585</v>
      </c>
      <c r="H122" s="196">
        <v>2</v>
      </c>
      <c r="I122" s="197"/>
      <c r="J122" s="198">
        <f t="shared" si="10"/>
        <v>0</v>
      </c>
      <c r="K122" s="194" t="s">
        <v>19</v>
      </c>
      <c r="L122" s="39"/>
      <c r="M122" s="199" t="s">
        <v>19</v>
      </c>
      <c r="N122" s="200" t="s">
        <v>42</v>
      </c>
      <c r="O122" s="64"/>
      <c r="P122" s="201">
        <f t="shared" si="11"/>
        <v>0</v>
      </c>
      <c r="Q122" s="201">
        <v>0</v>
      </c>
      <c r="R122" s="201">
        <f t="shared" si="12"/>
        <v>0</v>
      </c>
      <c r="S122" s="201">
        <v>0</v>
      </c>
      <c r="T122" s="202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173</v>
      </c>
      <c r="AT122" s="203" t="s">
        <v>168</v>
      </c>
      <c r="AU122" s="203" t="s">
        <v>78</v>
      </c>
      <c r="AY122" s="17" t="s">
        <v>166</v>
      </c>
      <c r="BE122" s="204">
        <f t="shared" si="14"/>
        <v>0</v>
      </c>
      <c r="BF122" s="204">
        <f t="shared" si="15"/>
        <v>0</v>
      </c>
      <c r="BG122" s="204">
        <f t="shared" si="16"/>
        <v>0</v>
      </c>
      <c r="BH122" s="204">
        <f t="shared" si="17"/>
        <v>0</v>
      </c>
      <c r="BI122" s="204">
        <f t="shared" si="18"/>
        <v>0</v>
      </c>
      <c r="BJ122" s="17" t="s">
        <v>78</v>
      </c>
      <c r="BK122" s="204">
        <f t="shared" si="19"/>
        <v>0</v>
      </c>
      <c r="BL122" s="17" t="s">
        <v>173</v>
      </c>
      <c r="BM122" s="203" t="s">
        <v>1679</v>
      </c>
    </row>
    <row r="123" spans="1:65" s="2" customFormat="1" ht="16.5" customHeight="1">
      <c r="A123" s="34"/>
      <c r="B123" s="35"/>
      <c r="C123" s="192" t="s">
        <v>378</v>
      </c>
      <c r="D123" s="192" t="s">
        <v>168</v>
      </c>
      <c r="E123" s="193" t="s">
        <v>1680</v>
      </c>
      <c r="F123" s="194" t="s">
        <v>1681</v>
      </c>
      <c r="G123" s="195" t="s">
        <v>1585</v>
      </c>
      <c r="H123" s="196">
        <v>8</v>
      </c>
      <c r="I123" s="197"/>
      <c r="J123" s="198">
        <f t="shared" si="10"/>
        <v>0</v>
      </c>
      <c r="K123" s="194" t="s">
        <v>19</v>
      </c>
      <c r="L123" s="39"/>
      <c r="M123" s="199" t="s">
        <v>19</v>
      </c>
      <c r="N123" s="200" t="s">
        <v>42</v>
      </c>
      <c r="O123" s="64"/>
      <c r="P123" s="201">
        <f t="shared" si="11"/>
        <v>0</v>
      </c>
      <c r="Q123" s="201">
        <v>0</v>
      </c>
      <c r="R123" s="201">
        <f t="shared" si="12"/>
        <v>0</v>
      </c>
      <c r="S123" s="201">
        <v>0</v>
      </c>
      <c r="T123" s="202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173</v>
      </c>
      <c r="AT123" s="203" t="s">
        <v>168</v>
      </c>
      <c r="AU123" s="203" t="s">
        <v>78</v>
      </c>
      <c r="AY123" s="17" t="s">
        <v>166</v>
      </c>
      <c r="BE123" s="204">
        <f t="shared" si="14"/>
        <v>0</v>
      </c>
      <c r="BF123" s="204">
        <f t="shared" si="15"/>
        <v>0</v>
      </c>
      <c r="BG123" s="204">
        <f t="shared" si="16"/>
        <v>0</v>
      </c>
      <c r="BH123" s="204">
        <f t="shared" si="17"/>
        <v>0</v>
      </c>
      <c r="BI123" s="204">
        <f t="shared" si="18"/>
        <v>0</v>
      </c>
      <c r="BJ123" s="17" t="s">
        <v>78</v>
      </c>
      <c r="BK123" s="204">
        <f t="shared" si="19"/>
        <v>0</v>
      </c>
      <c r="BL123" s="17" t="s">
        <v>173</v>
      </c>
      <c r="BM123" s="203" t="s">
        <v>1682</v>
      </c>
    </row>
    <row r="124" spans="1:65" s="2" customFormat="1" ht="16.5" customHeight="1">
      <c r="A124" s="34"/>
      <c r="B124" s="35"/>
      <c r="C124" s="192" t="s">
        <v>384</v>
      </c>
      <c r="D124" s="192" t="s">
        <v>168</v>
      </c>
      <c r="E124" s="193" t="s">
        <v>1683</v>
      </c>
      <c r="F124" s="194" t="s">
        <v>1684</v>
      </c>
      <c r="G124" s="195" t="s">
        <v>1585</v>
      </c>
      <c r="H124" s="196">
        <v>25</v>
      </c>
      <c r="I124" s="197"/>
      <c r="J124" s="198">
        <f t="shared" si="10"/>
        <v>0</v>
      </c>
      <c r="K124" s="194" t="s">
        <v>19</v>
      </c>
      <c r="L124" s="39"/>
      <c r="M124" s="199" t="s">
        <v>19</v>
      </c>
      <c r="N124" s="200" t="s">
        <v>42</v>
      </c>
      <c r="O124" s="64"/>
      <c r="P124" s="201">
        <f t="shared" si="11"/>
        <v>0</v>
      </c>
      <c r="Q124" s="201">
        <v>0</v>
      </c>
      <c r="R124" s="201">
        <f t="shared" si="12"/>
        <v>0</v>
      </c>
      <c r="S124" s="201">
        <v>0</v>
      </c>
      <c r="T124" s="202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78</v>
      </c>
      <c r="AY124" s="17" t="s">
        <v>166</v>
      </c>
      <c r="BE124" s="204">
        <f t="shared" si="14"/>
        <v>0</v>
      </c>
      <c r="BF124" s="204">
        <f t="shared" si="15"/>
        <v>0</v>
      </c>
      <c r="BG124" s="204">
        <f t="shared" si="16"/>
        <v>0</v>
      </c>
      <c r="BH124" s="204">
        <f t="shared" si="17"/>
        <v>0</v>
      </c>
      <c r="BI124" s="204">
        <f t="shared" si="18"/>
        <v>0</v>
      </c>
      <c r="BJ124" s="17" t="s">
        <v>78</v>
      </c>
      <c r="BK124" s="204">
        <f t="shared" si="19"/>
        <v>0</v>
      </c>
      <c r="BL124" s="17" t="s">
        <v>173</v>
      </c>
      <c r="BM124" s="203" t="s">
        <v>1685</v>
      </c>
    </row>
    <row r="125" spans="1:65" s="2" customFormat="1" ht="16.5" customHeight="1">
      <c r="A125" s="34"/>
      <c r="B125" s="35"/>
      <c r="C125" s="192" t="s">
        <v>389</v>
      </c>
      <c r="D125" s="192" t="s">
        <v>168</v>
      </c>
      <c r="E125" s="193" t="s">
        <v>1686</v>
      </c>
      <c r="F125" s="194" t="s">
        <v>1687</v>
      </c>
      <c r="G125" s="195" t="s">
        <v>1585</v>
      </c>
      <c r="H125" s="196">
        <v>1</v>
      </c>
      <c r="I125" s="197"/>
      <c r="J125" s="198">
        <f t="shared" si="10"/>
        <v>0</v>
      </c>
      <c r="K125" s="194" t="s">
        <v>19</v>
      </c>
      <c r="L125" s="39"/>
      <c r="M125" s="199" t="s">
        <v>19</v>
      </c>
      <c r="N125" s="200" t="s">
        <v>42</v>
      </c>
      <c r="O125" s="64"/>
      <c r="P125" s="201">
        <f t="shared" si="11"/>
        <v>0</v>
      </c>
      <c r="Q125" s="201">
        <v>0</v>
      </c>
      <c r="R125" s="201">
        <f t="shared" si="12"/>
        <v>0</v>
      </c>
      <c r="S125" s="201">
        <v>0</v>
      </c>
      <c r="T125" s="202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173</v>
      </c>
      <c r="AT125" s="203" t="s">
        <v>168</v>
      </c>
      <c r="AU125" s="203" t="s">
        <v>78</v>
      </c>
      <c r="AY125" s="17" t="s">
        <v>166</v>
      </c>
      <c r="BE125" s="204">
        <f t="shared" si="14"/>
        <v>0</v>
      </c>
      <c r="BF125" s="204">
        <f t="shared" si="15"/>
        <v>0</v>
      </c>
      <c r="BG125" s="204">
        <f t="shared" si="16"/>
        <v>0</v>
      </c>
      <c r="BH125" s="204">
        <f t="shared" si="17"/>
        <v>0</v>
      </c>
      <c r="BI125" s="204">
        <f t="shared" si="18"/>
        <v>0</v>
      </c>
      <c r="BJ125" s="17" t="s">
        <v>78</v>
      </c>
      <c r="BK125" s="204">
        <f t="shared" si="19"/>
        <v>0</v>
      </c>
      <c r="BL125" s="17" t="s">
        <v>173</v>
      </c>
      <c r="BM125" s="203" t="s">
        <v>1688</v>
      </c>
    </row>
    <row r="126" spans="1:65" s="2" customFormat="1" ht="16.5" customHeight="1">
      <c r="A126" s="34"/>
      <c r="B126" s="35"/>
      <c r="C126" s="192" t="s">
        <v>393</v>
      </c>
      <c r="D126" s="192" t="s">
        <v>168</v>
      </c>
      <c r="E126" s="193" t="s">
        <v>1689</v>
      </c>
      <c r="F126" s="194" t="s">
        <v>1690</v>
      </c>
      <c r="G126" s="195" t="s">
        <v>1585</v>
      </c>
      <c r="H126" s="196">
        <v>27</v>
      </c>
      <c r="I126" s="197"/>
      <c r="J126" s="198">
        <f t="shared" si="10"/>
        <v>0</v>
      </c>
      <c r="K126" s="194" t="s">
        <v>19</v>
      </c>
      <c r="L126" s="39"/>
      <c r="M126" s="199" t="s">
        <v>19</v>
      </c>
      <c r="N126" s="200" t="s">
        <v>42</v>
      </c>
      <c r="O126" s="64"/>
      <c r="P126" s="201">
        <f t="shared" si="11"/>
        <v>0</v>
      </c>
      <c r="Q126" s="201">
        <v>0</v>
      </c>
      <c r="R126" s="201">
        <f t="shared" si="12"/>
        <v>0</v>
      </c>
      <c r="S126" s="201">
        <v>0</v>
      </c>
      <c r="T126" s="202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173</v>
      </c>
      <c r="AT126" s="203" t="s">
        <v>168</v>
      </c>
      <c r="AU126" s="203" t="s">
        <v>78</v>
      </c>
      <c r="AY126" s="17" t="s">
        <v>166</v>
      </c>
      <c r="BE126" s="204">
        <f t="shared" si="14"/>
        <v>0</v>
      </c>
      <c r="BF126" s="204">
        <f t="shared" si="15"/>
        <v>0</v>
      </c>
      <c r="BG126" s="204">
        <f t="shared" si="16"/>
        <v>0</v>
      </c>
      <c r="BH126" s="204">
        <f t="shared" si="17"/>
        <v>0</v>
      </c>
      <c r="BI126" s="204">
        <f t="shared" si="18"/>
        <v>0</v>
      </c>
      <c r="BJ126" s="17" t="s">
        <v>78</v>
      </c>
      <c r="BK126" s="204">
        <f t="shared" si="19"/>
        <v>0</v>
      </c>
      <c r="BL126" s="17" t="s">
        <v>173</v>
      </c>
      <c r="BM126" s="203" t="s">
        <v>1691</v>
      </c>
    </row>
    <row r="127" spans="1:65" s="2" customFormat="1" ht="16.5" customHeight="1">
      <c r="A127" s="34"/>
      <c r="B127" s="35"/>
      <c r="C127" s="192" t="s">
        <v>398</v>
      </c>
      <c r="D127" s="192" t="s">
        <v>168</v>
      </c>
      <c r="E127" s="193" t="s">
        <v>1692</v>
      </c>
      <c r="F127" s="194" t="s">
        <v>1693</v>
      </c>
      <c r="G127" s="195" t="s">
        <v>381</v>
      </c>
      <c r="H127" s="196">
        <v>249.38</v>
      </c>
      <c r="I127" s="197"/>
      <c r="J127" s="198">
        <f t="shared" si="10"/>
        <v>0</v>
      </c>
      <c r="K127" s="194" t="s">
        <v>19</v>
      </c>
      <c r="L127" s="39"/>
      <c r="M127" s="199" t="s">
        <v>19</v>
      </c>
      <c r="N127" s="200" t="s">
        <v>42</v>
      </c>
      <c r="O127" s="64"/>
      <c r="P127" s="201">
        <f t="shared" si="11"/>
        <v>0</v>
      </c>
      <c r="Q127" s="201">
        <v>0</v>
      </c>
      <c r="R127" s="201">
        <f t="shared" si="12"/>
        <v>0</v>
      </c>
      <c r="S127" s="201">
        <v>0</v>
      </c>
      <c r="T127" s="202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173</v>
      </c>
      <c r="AT127" s="203" t="s">
        <v>168</v>
      </c>
      <c r="AU127" s="203" t="s">
        <v>78</v>
      </c>
      <c r="AY127" s="17" t="s">
        <v>166</v>
      </c>
      <c r="BE127" s="204">
        <f t="shared" si="14"/>
        <v>0</v>
      </c>
      <c r="BF127" s="204">
        <f t="shared" si="15"/>
        <v>0</v>
      </c>
      <c r="BG127" s="204">
        <f t="shared" si="16"/>
        <v>0</v>
      </c>
      <c r="BH127" s="204">
        <f t="shared" si="17"/>
        <v>0</v>
      </c>
      <c r="BI127" s="204">
        <f t="shared" si="18"/>
        <v>0</v>
      </c>
      <c r="BJ127" s="17" t="s">
        <v>78</v>
      </c>
      <c r="BK127" s="204">
        <f t="shared" si="19"/>
        <v>0</v>
      </c>
      <c r="BL127" s="17" t="s">
        <v>173</v>
      </c>
      <c r="BM127" s="203" t="s">
        <v>1694</v>
      </c>
    </row>
    <row r="128" spans="1:65" s="2" customFormat="1" ht="16.5" customHeight="1">
      <c r="A128" s="34"/>
      <c r="B128" s="35"/>
      <c r="C128" s="241" t="s">
        <v>403</v>
      </c>
      <c r="D128" s="241" t="s">
        <v>345</v>
      </c>
      <c r="E128" s="242" t="s">
        <v>1695</v>
      </c>
      <c r="F128" s="243" t="s">
        <v>1696</v>
      </c>
      <c r="G128" s="244" t="s">
        <v>215</v>
      </c>
      <c r="H128" s="245">
        <v>105</v>
      </c>
      <c r="I128" s="246"/>
      <c r="J128" s="247">
        <f t="shared" si="10"/>
        <v>0</v>
      </c>
      <c r="K128" s="243" t="s">
        <v>19</v>
      </c>
      <c r="L128" s="248"/>
      <c r="M128" s="249" t="s">
        <v>19</v>
      </c>
      <c r="N128" s="250" t="s">
        <v>42</v>
      </c>
      <c r="O128" s="64"/>
      <c r="P128" s="201">
        <f t="shared" si="11"/>
        <v>0</v>
      </c>
      <c r="Q128" s="201">
        <v>0</v>
      </c>
      <c r="R128" s="201">
        <f t="shared" si="12"/>
        <v>0</v>
      </c>
      <c r="S128" s="201">
        <v>0</v>
      </c>
      <c r="T128" s="202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208</v>
      </c>
      <c r="AT128" s="203" t="s">
        <v>345</v>
      </c>
      <c r="AU128" s="203" t="s">
        <v>78</v>
      </c>
      <c r="AY128" s="17" t="s">
        <v>166</v>
      </c>
      <c r="BE128" s="204">
        <f t="shared" si="14"/>
        <v>0</v>
      </c>
      <c r="BF128" s="204">
        <f t="shared" si="15"/>
        <v>0</v>
      </c>
      <c r="BG128" s="204">
        <f t="shared" si="16"/>
        <v>0</v>
      </c>
      <c r="BH128" s="204">
        <f t="shared" si="17"/>
        <v>0</v>
      </c>
      <c r="BI128" s="204">
        <f t="shared" si="18"/>
        <v>0</v>
      </c>
      <c r="BJ128" s="17" t="s">
        <v>78</v>
      </c>
      <c r="BK128" s="204">
        <f t="shared" si="19"/>
        <v>0</v>
      </c>
      <c r="BL128" s="17" t="s">
        <v>173</v>
      </c>
      <c r="BM128" s="203" t="s">
        <v>1697</v>
      </c>
    </row>
    <row r="129" spans="1:65" s="2" customFormat="1" ht="16.5" customHeight="1">
      <c r="A129" s="34"/>
      <c r="B129" s="35"/>
      <c r="C129" s="241" t="s">
        <v>409</v>
      </c>
      <c r="D129" s="241" t="s">
        <v>345</v>
      </c>
      <c r="E129" s="242" t="s">
        <v>1698</v>
      </c>
      <c r="F129" s="243" t="s">
        <v>1642</v>
      </c>
      <c r="G129" s="244" t="s">
        <v>1585</v>
      </c>
      <c r="H129" s="245">
        <v>3</v>
      </c>
      <c r="I129" s="246"/>
      <c r="J129" s="247">
        <f t="shared" si="10"/>
        <v>0</v>
      </c>
      <c r="K129" s="243" t="s">
        <v>19</v>
      </c>
      <c r="L129" s="248"/>
      <c r="M129" s="249" t="s">
        <v>19</v>
      </c>
      <c r="N129" s="250" t="s">
        <v>42</v>
      </c>
      <c r="O129" s="64"/>
      <c r="P129" s="201">
        <f t="shared" si="11"/>
        <v>0</v>
      </c>
      <c r="Q129" s="201">
        <v>0</v>
      </c>
      <c r="R129" s="201">
        <f t="shared" si="12"/>
        <v>0</v>
      </c>
      <c r="S129" s="201">
        <v>0</v>
      </c>
      <c r="T129" s="202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208</v>
      </c>
      <c r="AT129" s="203" t="s">
        <v>345</v>
      </c>
      <c r="AU129" s="203" t="s">
        <v>78</v>
      </c>
      <c r="AY129" s="17" t="s">
        <v>166</v>
      </c>
      <c r="BE129" s="204">
        <f t="shared" si="14"/>
        <v>0</v>
      </c>
      <c r="BF129" s="204">
        <f t="shared" si="15"/>
        <v>0</v>
      </c>
      <c r="BG129" s="204">
        <f t="shared" si="16"/>
        <v>0</v>
      </c>
      <c r="BH129" s="204">
        <f t="shared" si="17"/>
        <v>0</v>
      </c>
      <c r="BI129" s="204">
        <f t="shared" si="18"/>
        <v>0</v>
      </c>
      <c r="BJ129" s="17" t="s">
        <v>78</v>
      </c>
      <c r="BK129" s="204">
        <f t="shared" si="19"/>
        <v>0</v>
      </c>
      <c r="BL129" s="17" t="s">
        <v>173</v>
      </c>
      <c r="BM129" s="203" t="s">
        <v>1699</v>
      </c>
    </row>
    <row r="130" spans="1:65" s="2" customFormat="1" ht="16.5" customHeight="1">
      <c r="A130" s="34"/>
      <c r="B130" s="35"/>
      <c r="C130" s="241" t="s">
        <v>413</v>
      </c>
      <c r="D130" s="241" t="s">
        <v>345</v>
      </c>
      <c r="E130" s="242" t="s">
        <v>1700</v>
      </c>
      <c r="F130" s="243" t="s">
        <v>1645</v>
      </c>
      <c r="G130" s="244" t="s">
        <v>1585</v>
      </c>
      <c r="H130" s="245">
        <v>2</v>
      </c>
      <c r="I130" s="246"/>
      <c r="J130" s="247">
        <f t="shared" si="10"/>
        <v>0</v>
      </c>
      <c r="K130" s="243" t="s">
        <v>19</v>
      </c>
      <c r="L130" s="248"/>
      <c r="M130" s="249" t="s">
        <v>19</v>
      </c>
      <c r="N130" s="250" t="s">
        <v>42</v>
      </c>
      <c r="O130" s="64"/>
      <c r="P130" s="201">
        <f t="shared" si="11"/>
        <v>0</v>
      </c>
      <c r="Q130" s="201">
        <v>0</v>
      </c>
      <c r="R130" s="201">
        <f t="shared" si="12"/>
        <v>0</v>
      </c>
      <c r="S130" s="201">
        <v>0</v>
      </c>
      <c r="T130" s="202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208</v>
      </c>
      <c r="AT130" s="203" t="s">
        <v>345</v>
      </c>
      <c r="AU130" s="203" t="s">
        <v>78</v>
      </c>
      <c r="AY130" s="17" t="s">
        <v>166</v>
      </c>
      <c r="BE130" s="204">
        <f t="shared" si="14"/>
        <v>0</v>
      </c>
      <c r="BF130" s="204">
        <f t="shared" si="15"/>
        <v>0</v>
      </c>
      <c r="BG130" s="204">
        <f t="shared" si="16"/>
        <v>0</v>
      </c>
      <c r="BH130" s="204">
        <f t="shared" si="17"/>
        <v>0</v>
      </c>
      <c r="BI130" s="204">
        <f t="shared" si="18"/>
        <v>0</v>
      </c>
      <c r="BJ130" s="17" t="s">
        <v>78</v>
      </c>
      <c r="BK130" s="204">
        <f t="shared" si="19"/>
        <v>0</v>
      </c>
      <c r="BL130" s="17" t="s">
        <v>173</v>
      </c>
      <c r="BM130" s="203" t="s">
        <v>1701</v>
      </c>
    </row>
    <row r="131" spans="1:65" s="2" customFormat="1" ht="16.5" customHeight="1">
      <c r="A131" s="34"/>
      <c r="B131" s="35"/>
      <c r="C131" s="241" t="s">
        <v>418</v>
      </c>
      <c r="D131" s="241" t="s">
        <v>345</v>
      </c>
      <c r="E131" s="242" t="s">
        <v>1702</v>
      </c>
      <c r="F131" s="243" t="s">
        <v>1703</v>
      </c>
      <c r="G131" s="244" t="s">
        <v>1585</v>
      </c>
      <c r="H131" s="245">
        <v>1</v>
      </c>
      <c r="I131" s="246"/>
      <c r="J131" s="247">
        <f t="shared" si="10"/>
        <v>0</v>
      </c>
      <c r="K131" s="243" t="s">
        <v>19</v>
      </c>
      <c r="L131" s="248"/>
      <c r="M131" s="249" t="s">
        <v>19</v>
      </c>
      <c r="N131" s="250" t="s">
        <v>42</v>
      </c>
      <c r="O131" s="64"/>
      <c r="P131" s="201">
        <f t="shared" si="11"/>
        <v>0</v>
      </c>
      <c r="Q131" s="201">
        <v>0</v>
      </c>
      <c r="R131" s="201">
        <f t="shared" si="12"/>
        <v>0</v>
      </c>
      <c r="S131" s="201">
        <v>0</v>
      </c>
      <c r="T131" s="202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208</v>
      </c>
      <c r="AT131" s="203" t="s">
        <v>345</v>
      </c>
      <c r="AU131" s="203" t="s">
        <v>78</v>
      </c>
      <c r="AY131" s="17" t="s">
        <v>166</v>
      </c>
      <c r="BE131" s="204">
        <f t="shared" si="14"/>
        <v>0</v>
      </c>
      <c r="BF131" s="204">
        <f t="shared" si="15"/>
        <v>0</v>
      </c>
      <c r="BG131" s="204">
        <f t="shared" si="16"/>
        <v>0</v>
      </c>
      <c r="BH131" s="204">
        <f t="shared" si="17"/>
        <v>0</v>
      </c>
      <c r="BI131" s="204">
        <f t="shared" si="18"/>
        <v>0</v>
      </c>
      <c r="BJ131" s="17" t="s">
        <v>78</v>
      </c>
      <c r="BK131" s="204">
        <f t="shared" si="19"/>
        <v>0</v>
      </c>
      <c r="BL131" s="17" t="s">
        <v>173</v>
      </c>
      <c r="BM131" s="203" t="s">
        <v>1704</v>
      </c>
    </row>
    <row r="132" spans="1:65" s="12" customFormat="1" ht="25.9" customHeight="1">
      <c r="B132" s="176"/>
      <c r="C132" s="177"/>
      <c r="D132" s="178" t="s">
        <v>70</v>
      </c>
      <c r="E132" s="179" t="s">
        <v>1705</v>
      </c>
      <c r="F132" s="179" t="s">
        <v>1706</v>
      </c>
      <c r="G132" s="177"/>
      <c r="H132" s="177"/>
      <c r="I132" s="180"/>
      <c r="J132" s="181">
        <f>BK132</f>
        <v>0</v>
      </c>
      <c r="K132" s="177"/>
      <c r="L132" s="182"/>
      <c r="M132" s="183"/>
      <c r="N132" s="184"/>
      <c r="O132" s="184"/>
      <c r="P132" s="185">
        <f>SUM(P133:P148)</f>
        <v>0</v>
      </c>
      <c r="Q132" s="184"/>
      <c r="R132" s="185">
        <f>SUM(R133:R148)</f>
        <v>0</v>
      </c>
      <c r="S132" s="184"/>
      <c r="T132" s="186">
        <f>SUM(T133:T148)</f>
        <v>0</v>
      </c>
      <c r="AR132" s="187" t="s">
        <v>78</v>
      </c>
      <c r="AT132" s="188" t="s">
        <v>70</v>
      </c>
      <c r="AU132" s="188" t="s">
        <v>71</v>
      </c>
      <c r="AY132" s="187" t="s">
        <v>166</v>
      </c>
      <c r="BK132" s="189">
        <f>SUM(BK133:BK148)</f>
        <v>0</v>
      </c>
    </row>
    <row r="133" spans="1:65" s="2" customFormat="1" ht="16.5" customHeight="1">
      <c r="A133" s="34"/>
      <c r="B133" s="35"/>
      <c r="C133" s="192" t="s">
        <v>423</v>
      </c>
      <c r="D133" s="192" t="s">
        <v>168</v>
      </c>
      <c r="E133" s="193" t="s">
        <v>1707</v>
      </c>
      <c r="F133" s="194" t="s">
        <v>1708</v>
      </c>
      <c r="G133" s="195" t="s">
        <v>932</v>
      </c>
      <c r="H133" s="196">
        <v>0.5</v>
      </c>
      <c r="I133" s="197"/>
      <c r="J133" s="198">
        <f t="shared" ref="J133:J145" si="20">ROUND(I133*H133,2)</f>
        <v>0</v>
      </c>
      <c r="K133" s="194" t="s">
        <v>19</v>
      </c>
      <c r="L133" s="39"/>
      <c r="M133" s="199" t="s">
        <v>19</v>
      </c>
      <c r="N133" s="200" t="s">
        <v>42</v>
      </c>
      <c r="O133" s="64"/>
      <c r="P133" s="201">
        <f t="shared" ref="P133:P145" si="21">O133*H133</f>
        <v>0</v>
      </c>
      <c r="Q133" s="201">
        <v>0</v>
      </c>
      <c r="R133" s="201">
        <f t="shared" ref="R133:R145" si="22">Q133*H133</f>
        <v>0</v>
      </c>
      <c r="S133" s="201">
        <v>0</v>
      </c>
      <c r="T133" s="202">
        <f t="shared" ref="T133:T145" si="23"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173</v>
      </c>
      <c r="AT133" s="203" t="s">
        <v>168</v>
      </c>
      <c r="AU133" s="203" t="s">
        <v>78</v>
      </c>
      <c r="AY133" s="17" t="s">
        <v>166</v>
      </c>
      <c r="BE133" s="204">
        <f t="shared" ref="BE133:BE145" si="24">IF(N133="základní",J133,0)</f>
        <v>0</v>
      </c>
      <c r="BF133" s="204">
        <f t="shared" ref="BF133:BF145" si="25">IF(N133="snížená",J133,0)</f>
        <v>0</v>
      </c>
      <c r="BG133" s="204">
        <f t="shared" ref="BG133:BG145" si="26">IF(N133="zákl. přenesená",J133,0)</f>
        <v>0</v>
      </c>
      <c r="BH133" s="204">
        <f t="shared" ref="BH133:BH145" si="27">IF(N133="sníž. přenesená",J133,0)</f>
        <v>0</v>
      </c>
      <c r="BI133" s="204">
        <f t="shared" ref="BI133:BI145" si="28">IF(N133="nulová",J133,0)</f>
        <v>0</v>
      </c>
      <c r="BJ133" s="17" t="s">
        <v>78</v>
      </c>
      <c r="BK133" s="204">
        <f t="shared" ref="BK133:BK145" si="29">ROUND(I133*H133,2)</f>
        <v>0</v>
      </c>
      <c r="BL133" s="17" t="s">
        <v>173</v>
      </c>
      <c r="BM133" s="203" t="s">
        <v>1709</v>
      </c>
    </row>
    <row r="134" spans="1:65" s="2" customFormat="1" ht="16.5" customHeight="1">
      <c r="A134" s="34"/>
      <c r="B134" s="35"/>
      <c r="C134" s="192" t="s">
        <v>428</v>
      </c>
      <c r="D134" s="192" t="s">
        <v>168</v>
      </c>
      <c r="E134" s="193" t="s">
        <v>1710</v>
      </c>
      <c r="F134" s="194" t="s">
        <v>1711</v>
      </c>
      <c r="G134" s="195" t="s">
        <v>1585</v>
      </c>
      <c r="H134" s="196">
        <v>30</v>
      </c>
      <c r="I134" s="197"/>
      <c r="J134" s="198">
        <f t="shared" si="20"/>
        <v>0</v>
      </c>
      <c r="K134" s="194" t="s">
        <v>19</v>
      </c>
      <c r="L134" s="39"/>
      <c r="M134" s="199" t="s">
        <v>19</v>
      </c>
      <c r="N134" s="200" t="s">
        <v>42</v>
      </c>
      <c r="O134" s="64"/>
      <c r="P134" s="201">
        <f t="shared" si="21"/>
        <v>0</v>
      </c>
      <c r="Q134" s="201">
        <v>0</v>
      </c>
      <c r="R134" s="201">
        <f t="shared" si="22"/>
        <v>0</v>
      </c>
      <c r="S134" s="201">
        <v>0</v>
      </c>
      <c r="T134" s="202">
        <f t="shared" si="2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173</v>
      </c>
      <c r="AT134" s="203" t="s">
        <v>168</v>
      </c>
      <c r="AU134" s="203" t="s">
        <v>78</v>
      </c>
      <c r="AY134" s="17" t="s">
        <v>166</v>
      </c>
      <c r="BE134" s="204">
        <f t="shared" si="24"/>
        <v>0</v>
      </c>
      <c r="BF134" s="204">
        <f t="shared" si="25"/>
        <v>0</v>
      </c>
      <c r="BG134" s="204">
        <f t="shared" si="26"/>
        <v>0</v>
      </c>
      <c r="BH134" s="204">
        <f t="shared" si="27"/>
        <v>0</v>
      </c>
      <c r="BI134" s="204">
        <f t="shared" si="28"/>
        <v>0</v>
      </c>
      <c r="BJ134" s="17" t="s">
        <v>78</v>
      </c>
      <c r="BK134" s="204">
        <f t="shared" si="29"/>
        <v>0</v>
      </c>
      <c r="BL134" s="17" t="s">
        <v>173</v>
      </c>
      <c r="BM134" s="203" t="s">
        <v>1712</v>
      </c>
    </row>
    <row r="135" spans="1:65" s="2" customFormat="1" ht="16.5" customHeight="1">
      <c r="A135" s="34"/>
      <c r="B135" s="35"/>
      <c r="C135" s="192" t="s">
        <v>432</v>
      </c>
      <c r="D135" s="192" t="s">
        <v>168</v>
      </c>
      <c r="E135" s="193" t="s">
        <v>1713</v>
      </c>
      <c r="F135" s="194" t="s">
        <v>1714</v>
      </c>
      <c r="G135" s="195" t="s">
        <v>215</v>
      </c>
      <c r="H135" s="196">
        <v>220</v>
      </c>
      <c r="I135" s="197"/>
      <c r="J135" s="198">
        <f t="shared" si="20"/>
        <v>0</v>
      </c>
      <c r="K135" s="194" t="s">
        <v>19</v>
      </c>
      <c r="L135" s="39"/>
      <c r="M135" s="199" t="s">
        <v>19</v>
      </c>
      <c r="N135" s="200" t="s">
        <v>42</v>
      </c>
      <c r="O135" s="64"/>
      <c r="P135" s="201">
        <f t="shared" si="21"/>
        <v>0</v>
      </c>
      <c r="Q135" s="201">
        <v>0</v>
      </c>
      <c r="R135" s="201">
        <f t="shared" si="22"/>
        <v>0</v>
      </c>
      <c r="S135" s="201">
        <v>0</v>
      </c>
      <c r="T135" s="202">
        <f t="shared" si="2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173</v>
      </c>
      <c r="AT135" s="203" t="s">
        <v>168</v>
      </c>
      <c r="AU135" s="203" t="s">
        <v>78</v>
      </c>
      <c r="AY135" s="17" t="s">
        <v>166</v>
      </c>
      <c r="BE135" s="204">
        <f t="shared" si="24"/>
        <v>0</v>
      </c>
      <c r="BF135" s="204">
        <f t="shared" si="25"/>
        <v>0</v>
      </c>
      <c r="BG135" s="204">
        <f t="shared" si="26"/>
        <v>0</v>
      </c>
      <c r="BH135" s="204">
        <f t="shared" si="27"/>
        <v>0</v>
      </c>
      <c r="BI135" s="204">
        <f t="shared" si="28"/>
        <v>0</v>
      </c>
      <c r="BJ135" s="17" t="s">
        <v>78</v>
      </c>
      <c r="BK135" s="204">
        <f t="shared" si="29"/>
        <v>0</v>
      </c>
      <c r="BL135" s="17" t="s">
        <v>173</v>
      </c>
      <c r="BM135" s="203" t="s">
        <v>1715</v>
      </c>
    </row>
    <row r="136" spans="1:65" s="2" customFormat="1" ht="16.5" customHeight="1">
      <c r="A136" s="34"/>
      <c r="B136" s="35"/>
      <c r="C136" s="192" t="s">
        <v>439</v>
      </c>
      <c r="D136" s="192" t="s">
        <v>168</v>
      </c>
      <c r="E136" s="193" t="s">
        <v>1716</v>
      </c>
      <c r="F136" s="194" t="s">
        <v>1717</v>
      </c>
      <c r="G136" s="195" t="s">
        <v>215</v>
      </c>
      <c r="H136" s="196">
        <v>220</v>
      </c>
      <c r="I136" s="197"/>
      <c r="J136" s="198">
        <f t="shared" si="20"/>
        <v>0</v>
      </c>
      <c r="K136" s="194" t="s">
        <v>19</v>
      </c>
      <c r="L136" s="39"/>
      <c r="M136" s="199" t="s">
        <v>19</v>
      </c>
      <c r="N136" s="200" t="s">
        <v>42</v>
      </c>
      <c r="O136" s="64"/>
      <c r="P136" s="201">
        <f t="shared" si="21"/>
        <v>0</v>
      </c>
      <c r="Q136" s="201">
        <v>0</v>
      </c>
      <c r="R136" s="201">
        <f t="shared" si="22"/>
        <v>0</v>
      </c>
      <c r="S136" s="201">
        <v>0</v>
      </c>
      <c r="T136" s="202">
        <f t="shared" si="2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173</v>
      </c>
      <c r="AT136" s="203" t="s">
        <v>168</v>
      </c>
      <c r="AU136" s="203" t="s">
        <v>78</v>
      </c>
      <c r="AY136" s="17" t="s">
        <v>166</v>
      </c>
      <c r="BE136" s="204">
        <f t="shared" si="24"/>
        <v>0</v>
      </c>
      <c r="BF136" s="204">
        <f t="shared" si="25"/>
        <v>0</v>
      </c>
      <c r="BG136" s="204">
        <f t="shared" si="26"/>
        <v>0</v>
      </c>
      <c r="BH136" s="204">
        <f t="shared" si="27"/>
        <v>0</v>
      </c>
      <c r="BI136" s="204">
        <f t="shared" si="28"/>
        <v>0</v>
      </c>
      <c r="BJ136" s="17" t="s">
        <v>78</v>
      </c>
      <c r="BK136" s="204">
        <f t="shared" si="29"/>
        <v>0</v>
      </c>
      <c r="BL136" s="17" t="s">
        <v>173</v>
      </c>
      <c r="BM136" s="203" t="s">
        <v>1718</v>
      </c>
    </row>
    <row r="137" spans="1:65" s="2" customFormat="1" ht="16.5" customHeight="1">
      <c r="A137" s="34"/>
      <c r="B137" s="35"/>
      <c r="C137" s="192" t="s">
        <v>448</v>
      </c>
      <c r="D137" s="192" t="s">
        <v>168</v>
      </c>
      <c r="E137" s="193" t="s">
        <v>1719</v>
      </c>
      <c r="F137" s="194" t="s">
        <v>1720</v>
      </c>
      <c r="G137" s="195" t="s">
        <v>215</v>
      </c>
      <c r="H137" s="196">
        <v>35</v>
      </c>
      <c r="I137" s="197"/>
      <c r="J137" s="198">
        <f t="shared" si="20"/>
        <v>0</v>
      </c>
      <c r="K137" s="194" t="s">
        <v>19</v>
      </c>
      <c r="L137" s="39"/>
      <c r="M137" s="199" t="s">
        <v>19</v>
      </c>
      <c r="N137" s="200" t="s">
        <v>42</v>
      </c>
      <c r="O137" s="64"/>
      <c r="P137" s="201">
        <f t="shared" si="21"/>
        <v>0</v>
      </c>
      <c r="Q137" s="201">
        <v>0</v>
      </c>
      <c r="R137" s="201">
        <f t="shared" si="22"/>
        <v>0</v>
      </c>
      <c r="S137" s="201">
        <v>0</v>
      </c>
      <c r="T137" s="202">
        <f t="shared" si="2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173</v>
      </c>
      <c r="AT137" s="203" t="s">
        <v>168</v>
      </c>
      <c r="AU137" s="203" t="s">
        <v>78</v>
      </c>
      <c r="AY137" s="17" t="s">
        <v>166</v>
      </c>
      <c r="BE137" s="204">
        <f t="shared" si="24"/>
        <v>0</v>
      </c>
      <c r="BF137" s="204">
        <f t="shared" si="25"/>
        <v>0</v>
      </c>
      <c r="BG137" s="204">
        <f t="shared" si="26"/>
        <v>0</v>
      </c>
      <c r="BH137" s="204">
        <f t="shared" si="27"/>
        <v>0</v>
      </c>
      <c r="BI137" s="204">
        <f t="shared" si="28"/>
        <v>0</v>
      </c>
      <c r="BJ137" s="17" t="s">
        <v>78</v>
      </c>
      <c r="BK137" s="204">
        <f t="shared" si="29"/>
        <v>0</v>
      </c>
      <c r="BL137" s="17" t="s">
        <v>173</v>
      </c>
      <c r="BM137" s="203" t="s">
        <v>1721</v>
      </c>
    </row>
    <row r="138" spans="1:65" s="2" customFormat="1" ht="16.5" customHeight="1">
      <c r="A138" s="34"/>
      <c r="B138" s="35"/>
      <c r="C138" s="192" t="s">
        <v>467</v>
      </c>
      <c r="D138" s="192" t="s">
        <v>168</v>
      </c>
      <c r="E138" s="193" t="s">
        <v>1722</v>
      </c>
      <c r="F138" s="194" t="s">
        <v>1723</v>
      </c>
      <c r="G138" s="195" t="s">
        <v>215</v>
      </c>
      <c r="H138" s="196">
        <v>35</v>
      </c>
      <c r="I138" s="197"/>
      <c r="J138" s="198">
        <f t="shared" si="20"/>
        <v>0</v>
      </c>
      <c r="K138" s="194" t="s">
        <v>19</v>
      </c>
      <c r="L138" s="39"/>
      <c r="M138" s="199" t="s">
        <v>19</v>
      </c>
      <c r="N138" s="200" t="s">
        <v>42</v>
      </c>
      <c r="O138" s="64"/>
      <c r="P138" s="201">
        <f t="shared" si="21"/>
        <v>0</v>
      </c>
      <c r="Q138" s="201">
        <v>0</v>
      </c>
      <c r="R138" s="201">
        <f t="shared" si="22"/>
        <v>0</v>
      </c>
      <c r="S138" s="201">
        <v>0</v>
      </c>
      <c r="T138" s="202">
        <f t="shared" si="2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173</v>
      </c>
      <c r="AT138" s="203" t="s">
        <v>168</v>
      </c>
      <c r="AU138" s="203" t="s">
        <v>78</v>
      </c>
      <c r="AY138" s="17" t="s">
        <v>166</v>
      </c>
      <c r="BE138" s="204">
        <f t="shared" si="24"/>
        <v>0</v>
      </c>
      <c r="BF138" s="204">
        <f t="shared" si="25"/>
        <v>0</v>
      </c>
      <c r="BG138" s="204">
        <f t="shared" si="26"/>
        <v>0</v>
      </c>
      <c r="BH138" s="204">
        <f t="shared" si="27"/>
        <v>0</v>
      </c>
      <c r="BI138" s="204">
        <f t="shared" si="28"/>
        <v>0</v>
      </c>
      <c r="BJ138" s="17" t="s">
        <v>78</v>
      </c>
      <c r="BK138" s="204">
        <f t="shared" si="29"/>
        <v>0</v>
      </c>
      <c r="BL138" s="17" t="s">
        <v>173</v>
      </c>
      <c r="BM138" s="203" t="s">
        <v>1724</v>
      </c>
    </row>
    <row r="139" spans="1:65" s="2" customFormat="1" ht="16.5" customHeight="1">
      <c r="A139" s="34"/>
      <c r="B139" s="35"/>
      <c r="C139" s="192" t="s">
        <v>484</v>
      </c>
      <c r="D139" s="192" t="s">
        <v>168</v>
      </c>
      <c r="E139" s="193" t="s">
        <v>1725</v>
      </c>
      <c r="F139" s="194" t="s">
        <v>1726</v>
      </c>
      <c r="G139" s="195" t="s">
        <v>171</v>
      </c>
      <c r="H139" s="196">
        <v>105.5</v>
      </c>
      <c r="I139" s="197"/>
      <c r="J139" s="198">
        <f t="shared" si="20"/>
        <v>0</v>
      </c>
      <c r="K139" s="194" t="s">
        <v>19</v>
      </c>
      <c r="L139" s="39"/>
      <c r="M139" s="199" t="s">
        <v>19</v>
      </c>
      <c r="N139" s="200" t="s">
        <v>42</v>
      </c>
      <c r="O139" s="64"/>
      <c r="P139" s="201">
        <f t="shared" si="21"/>
        <v>0</v>
      </c>
      <c r="Q139" s="201">
        <v>0</v>
      </c>
      <c r="R139" s="201">
        <f t="shared" si="22"/>
        <v>0</v>
      </c>
      <c r="S139" s="201">
        <v>0</v>
      </c>
      <c r="T139" s="202">
        <f t="shared" si="2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173</v>
      </c>
      <c r="AT139" s="203" t="s">
        <v>168</v>
      </c>
      <c r="AU139" s="203" t="s">
        <v>78</v>
      </c>
      <c r="AY139" s="17" t="s">
        <v>166</v>
      </c>
      <c r="BE139" s="204">
        <f t="shared" si="24"/>
        <v>0</v>
      </c>
      <c r="BF139" s="204">
        <f t="shared" si="25"/>
        <v>0</v>
      </c>
      <c r="BG139" s="204">
        <f t="shared" si="26"/>
        <v>0</v>
      </c>
      <c r="BH139" s="204">
        <f t="shared" si="27"/>
        <v>0</v>
      </c>
      <c r="BI139" s="204">
        <f t="shared" si="28"/>
        <v>0</v>
      </c>
      <c r="BJ139" s="17" t="s">
        <v>78</v>
      </c>
      <c r="BK139" s="204">
        <f t="shared" si="29"/>
        <v>0</v>
      </c>
      <c r="BL139" s="17" t="s">
        <v>173</v>
      </c>
      <c r="BM139" s="203" t="s">
        <v>1727</v>
      </c>
    </row>
    <row r="140" spans="1:65" s="2" customFormat="1" ht="16.5" customHeight="1">
      <c r="A140" s="34"/>
      <c r="B140" s="35"/>
      <c r="C140" s="192" t="s">
        <v>490</v>
      </c>
      <c r="D140" s="192" t="s">
        <v>168</v>
      </c>
      <c r="E140" s="193" t="s">
        <v>1728</v>
      </c>
      <c r="F140" s="194" t="s">
        <v>1729</v>
      </c>
      <c r="G140" s="195" t="s">
        <v>245</v>
      </c>
      <c r="H140" s="196">
        <v>11.8</v>
      </c>
      <c r="I140" s="197"/>
      <c r="J140" s="198">
        <f t="shared" si="20"/>
        <v>0</v>
      </c>
      <c r="K140" s="194" t="s">
        <v>19</v>
      </c>
      <c r="L140" s="39"/>
      <c r="M140" s="199" t="s">
        <v>19</v>
      </c>
      <c r="N140" s="200" t="s">
        <v>42</v>
      </c>
      <c r="O140" s="64"/>
      <c r="P140" s="201">
        <f t="shared" si="21"/>
        <v>0</v>
      </c>
      <c r="Q140" s="201">
        <v>0</v>
      </c>
      <c r="R140" s="201">
        <f t="shared" si="22"/>
        <v>0</v>
      </c>
      <c r="S140" s="201">
        <v>0</v>
      </c>
      <c r="T140" s="202">
        <f t="shared" si="2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173</v>
      </c>
      <c r="AT140" s="203" t="s">
        <v>168</v>
      </c>
      <c r="AU140" s="203" t="s">
        <v>78</v>
      </c>
      <c r="AY140" s="17" t="s">
        <v>166</v>
      </c>
      <c r="BE140" s="204">
        <f t="shared" si="24"/>
        <v>0</v>
      </c>
      <c r="BF140" s="204">
        <f t="shared" si="25"/>
        <v>0</v>
      </c>
      <c r="BG140" s="204">
        <f t="shared" si="26"/>
        <v>0</v>
      </c>
      <c r="BH140" s="204">
        <f t="shared" si="27"/>
        <v>0</v>
      </c>
      <c r="BI140" s="204">
        <f t="shared" si="28"/>
        <v>0</v>
      </c>
      <c r="BJ140" s="17" t="s">
        <v>78</v>
      </c>
      <c r="BK140" s="204">
        <f t="shared" si="29"/>
        <v>0</v>
      </c>
      <c r="BL140" s="17" t="s">
        <v>173</v>
      </c>
      <c r="BM140" s="203" t="s">
        <v>1730</v>
      </c>
    </row>
    <row r="141" spans="1:65" s="2" customFormat="1" ht="16.5" customHeight="1">
      <c r="A141" s="34"/>
      <c r="B141" s="35"/>
      <c r="C141" s="192" t="s">
        <v>497</v>
      </c>
      <c r="D141" s="192" t="s">
        <v>168</v>
      </c>
      <c r="E141" s="193" t="s">
        <v>1731</v>
      </c>
      <c r="F141" s="194" t="s">
        <v>1732</v>
      </c>
      <c r="G141" s="195" t="s">
        <v>215</v>
      </c>
      <c r="H141" s="196">
        <v>30</v>
      </c>
      <c r="I141" s="197"/>
      <c r="J141" s="198">
        <f t="shared" si="20"/>
        <v>0</v>
      </c>
      <c r="K141" s="194" t="s">
        <v>19</v>
      </c>
      <c r="L141" s="39"/>
      <c r="M141" s="199" t="s">
        <v>19</v>
      </c>
      <c r="N141" s="200" t="s">
        <v>42</v>
      </c>
      <c r="O141" s="64"/>
      <c r="P141" s="201">
        <f t="shared" si="21"/>
        <v>0</v>
      </c>
      <c r="Q141" s="201">
        <v>0</v>
      </c>
      <c r="R141" s="201">
        <f t="shared" si="22"/>
        <v>0</v>
      </c>
      <c r="S141" s="201">
        <v>0</v>
      </c>
      <c r="T141" s="202">
        <f t="shared" si="2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173</v>
      </c>
      <c r="AT141" s="203" t="s">
        <v>168</v>
      </c>
      <c r="AU141" s="203" t="s">
        <v>78</v>
      </c>
      <c r="AY141" s="17" t="s">
        <v>166</v>
      </c>
      <c r="BE141" s="204">
        <f t="shared" si="24"/>
        <v>0</v>
      </c>
      <c r="BF141" s="204">
        <f t="shared" si="25"/>
        <v>0</v>
      </c>
      <c r="BG141" s="204">
        <f t="shared" si="26"/>
        <v>0</v>
      </c>
      <c r="BH141" s="204">
        <f t="shared" si="27"/>
        <v>0</v>
      </c>
      <c r="BI141" s="204">
        <f t="shared" si="28"/>
        <v>0</v>
      </c>
      <c r="BJ141" s="17" t="s">
        <v>78</v>
      </c>
      <c r="BK141" s="204">
        <f t="shared" si="29"/>
        <v>0</v>
      </c>
      <c r="BL141" s="17" t="s">
        <v>173</v>
      </c>
      <c r="BM141" s="203" t="s">
        <v>1733</v>
      </c>
    </row>
    <row r="142" spans="1:65" s="2" customFormat="1" ht="16.5" customHeight="1">
      <c r="A142" s="34"/>
      <c r="B142" s="35"/>
      <c r="C142" s="192" t="s">
        <v>502</v>
      </c>
      <c r="D142" s="192" t="s">
        <v>168</v>
      </c>
      <c r="E142" s="193" t="s">
        <v>1734</v>
      </c>
      <c r="F142" s="194" t="s">
        <v>1735</v>
      </c>
      <c r="G142" s="195" t="s">
        <v>215</v>
      </c>
      <c r="H142" s="196">
        <v>255</v>
      </c>
      <c r="I142" s="197"/>
      <c r="J142" s="198">
        <f t="shared" si="20"/>
        <v>0</v>
      </c>
      <c r="K142" s="194" t="s">
        <v>19</v>
      </c>
      <c r="L142" s="39"/>
      <c r="M142" s="199" t="s">
        <v>19</v>
      </c>
      <c r="N142" s="200" t="s">
        <v>42</v>
      </c>
      <c r="O142" s="64"/>
      <c r="P142" s="201">
        <f t="shared" si="21"/>
        <v>0</v>
      </c>
      <c r="Q142" s="201">
        <v>0</v>
      </c>
      <c r="R142" s="201">
        <f t="shared" si="22"/>
        <v>0</v>
      </c>
      <c r="S142" s="201">
        <v>0</v>
      </c>
      <c r="T142" s="202">
        <f t="shared" si="2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173</v>
      </c>
      <c r="AT142" s="203" t="s">
        <v>168</v>
      </c>
      <c r="AU142" s="203" t="s">
        <v>78</v>
      </c>
      <c r="AY142" s="17" t="s">
        <v>166</v>
      </c>
      <c r="BE142" s="204">
        <f t="shared" si="24"/>
        <v>0</v>
      </c>
      <c r="BF142" s="204">
        <f t="shared" si="25"/>
        <v>0</v>
      </c>
      <c r="BG142" s="204">
        <f t="shared" si="26"/>
        <v>0</v>
      </c>
      <c r="BH142" s="204">
        <f t="shared" si="27"/>
        <v>0</v>
      </c>
      <c r="BI142" s="204">
        <f t="shared" si="28"/>
        <v>0</v>
      </c>
      <c r="BJ142" s="17" t="s">
        <v>78</v>
      </c>
      <c r="BK142" s="204">
        <f t="shared" si="29"/>
        <v>0</v>
      </c>
      <c r="BL142" s="17" t="s">
        <v>173</v>
      </c>
      <c r="BM142" s="203" t="s">
        <v>1736</v>
      </c>
    </row>
    <row r="143" spans="1:65" s="2" customFormat="1" ht="16.5" customHeight="1">
      <c r="A143" s="34"/>
      <c r="B143" s="35"/>
      <c r="C143" s="192" t="s">
        <v>507</v>
      </c>
      <c r="D143" s="192" t="s">
        <v>168</v>
      </c>
      <c r="E143" s="193" t="s">
        <v>1737</v>
      </c>
      <c r="F143" s="194" t="s">
        <v>1738</v>
      </c>
      <c r="G143" s="195" t="s">
        <v>215</v>
      </c>
      <c r="H143" s="196">
        <v>240</v>
      </c>
      <c r="I143" s="197"/>
      <c r="J143" s="198">
        <f t="shared" si="20"/>
        <v>0</v>
      </c>
      <c r="K143" s="194" t="s">
        <v>19</v>
      </c>
      <c r="L143" s="39"/>
      <c r="M143" s="199" t="s">
        <v>19</v>
      </c>
      <c r="N143" s="200" t="s">
        <v>42</v>
      </c>
      <c r="O143" s="64"/>
      <c r="P143" s="201">
        <f t="shared" si="21"/>
        <v>0</v>
      </c>
      <c r="Q143" s="201">
        <v>0</v>
      </c>
      <c r="R143" s="201">
        <f t="shared" si="22"/>
        <v>0</v>
      </c>
      <c r="S143" s="201">
        <v>0</v>
      </c>
      <c r="T143" s="202">
        <f t="shared" si="2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173</v>
      </c>
      <c r="AT143" s="203" t="s">
        <v>168</v>
      </c>
      <c r="AU143" s="203" t="s">
        <v>78</v>
      </c>
      <c r="AY143" s="17" t="s">
        <v>166</v>
      </c>
      <c r="BE143" s="204">
        <f t="shared" si="24"/>
        <v>0</v>
      </c>
      <c r="BF143" s="204">
        <f t="shared" si="25"/>
        <v>0</v>
      </c>
      <c r="BG143" s="204">
        <f t="shared" si="26"/>
        <v>0</v>
      </c>
      <c r="BH143" s="204">
        <f t="shared" si="27"/>
        <v>0</v>
      </c>
      <c r="BI143" s="204">
        <f t="shared" si="28"/>
        <v>0</v>
      </c>
      <c r="BJ143" s="17" t="s">
        <v>78</v>
      </c>
      <c r="BK143" s="204">
        <f t="shared" si="29"/>
        <v>0</v>
      </c>
      <c r="BL143" s="17" t="s">
        <v>173</v>
      </c>
      <c r="BM143" s="203" t="s">
        <v>1739</v>
      </c>
    </row>
    <row r="144" spans="1:65" s="2" customFormat="1" ht="16.5" customHeight="1">
      <c r="A144" s="34"/>
      <c r="B144" s="35"/>
      <c r="C144" s="192" t="s">
        <v>511</v>
      </c>
      <c r="D144" s="192" t="s">
        <v>168</v>
      </c>
      <c r="E144" s="193" t="s">
        <v>1740</v>
      </c>
      <c r="F144" s="194" t="s">
        <v>1741</v>
      </c>
      <c r="G144" s="195" t="s">
        <v>334</v>
      </c>
      <c r="H144" s="196">
        <v>21</v>
      </c>
      <c r="I144" s="197"/>
      <c r="J144" s="198">
        <f t="shared" si="20"/>
        <v>0</v>
      </c>
      <c r="K144" s="194" t="s">
        <v>19</v>
      </c>
      <c r="L144" s="39"/>
      <c r="M144" s="199" t="s">
        <v>19</v>
      </c>
      <c r="N144" s="200" t="s">
        <v>42</v>
      </c>
      <c r="O144" s="64"/>
      <c r="P144" s="201">
        <f t="shared" si="21"/>
        <v>0</v>
      </c>
      <c r="Q144" s="201">
        <v>0</v>
      </c>
      <c r="R144" s="201">
        <f t="shared" si="22"/>
        <v>0</v>
      </c>
      <c r="S144" s="201">
        <v>0</v>
      </c>
      <c r="T144" s="202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173</v>
      </c>
      <c r="AT144" s="203" t="s">
        <v>168</v>
      </c>
      <c r="AU144" s="203" t="s">
        <v>78</v>
      </c>
      <c r="AY144" s="17" t="s">
        <v>166</v>
      </c>
      <c r="BE144" s="204">
        <f t="shared" si="24"/>
        <v>0</v>
      </c>
      <c r="BF144" s="204">
        <f t="shared" si="25"/>
        <v>0</v>
      </c>
      <c r="BG144" s="204">
        <f t="shared" si="26"/>
        <v>0</v>
      </c>
      <c r="BH144" s="204">
        <f t="shared" si="27"/>
        <v>0</v>
      </c>
      <c r="BI144" s="204">
        <f t="shared" si="28"/>
        <v>0</v>
      </c>
      <c r="BJ144" s="17" t="s">
        <v>78</v>
      </c>
      <c r="BK144" s="204">
        <f t="shared" si="29"/>
        <v>0</v>
      </c>
      <c r="BL144" s="17" t="s">
        <v>173</v>
      </c>
      <c r="BM144" s="203" t="s">
        <v>1742</v>
      </c>
    </row>
    <row r="145" spans="1:65" s="2" customFormat="1" ht="16.5" customHeight="1">
      <c r="A145" s="34"/>
      <c r="B145" s="35"/>
      <c r="C145" s="192" t="s">
        <v>517</v>
      </c>
      <c r="D145" s="192" t="s">
        <v>168</v>
      </c>
      <c r="E145" s="193" t="s">
        <v>1743</v>
      </c>
      <c r="F145" s="194" t="s">
        <v>1744</v>
      </c>
      <c r="G145" s="195" t="s">
        <v>334</v>
      </c>
      <c r="H145" s="196">
        <v>126</v>
      </c>
      <c r="I145" s="197"/>
      <c r="J145" s="198">
        <f t="shared" si="20"/>
        <v>0</v>
      </c>
      <c r="K145" s="194" t="s">
        <v>19</v>
      </c>
      <c r="L145" s="39"/>
      <c r="M145" s="199" t="s">
        <v>19</v>
      </c>
      <c r="N145" s="200" t="s">
        <v>42</v>
      </c>
      <c r="O145" s="64"/>
      <c r="P145" s="201">
        <f t="shared" si="21"/>
        <v>0</v>
      </c>
      <c r="Q145" s="201">
        <v>0</v>
      </c>
      <c r="R145" s="201">
        <f t="shared" si="22"/>
        <v>0</v>
      </c>
      <c r="S145" s="201">
        <v>0</v>
      </c>
      <c r="T145" s="202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173</v>
      </c>
      <c r="AT145" s="203" t="s">
        <v>168</v>
      </c>
      <c r="AU145" s="203" t="s">
        <v>78</v>
      </c>
      <c r="AY145" s="17" t="s">
        <v>166</v>
      </c>
      <c r="BE145" s="204">
        <f t="shared" si="24"/>
        <v>0</v>
      </c>
      <c r="BF145" s="204">
        <f t="shared" si="25"/>
        <v>0</v>
      </c>
      <c r="BG145" s="204">
        <f t="shared" si="26"/>
        <v>0</v>
      </c>
      <c r="BH145" s="204">
        <f t="shared" si="27"/>
        <v>0</v>
      </c>
      <c r="BI145" s="204">
        <f t="shared" si="28"/>
        <v>0</v>
      </c>
      <c r="BJ145" s="17" t="s">
        <v>78</v>
      </c>
      <c r="BK145" s="204">
        <f t="shared" si="29"/>
        <v>0</v>
      </c>
      <c r="BL145" s="17" t="s">
        <v>173</v>
      </c>
      <c r="BM145" s="203" t="s">
        <v>1745</v>
      </c>
    </row>
    <row r="146" spans="1:65" s="14" customFormat="1" ht="11.25">
      <c r="B146" s="219"/>
      <c r="C146" s="220"/>
      <c r="D146" s="205" t="s">
        <v>177</v>
      </c>
      <c r="E146" s="221" t="s">
        <v>19</v>
      </c>
      <c r="F146" s="222" t="s">
        <v>1746</v>
      </c>
      <c r="G146" s="220"/>
      <c r="H146" s="223">
        <v>126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177</v>
      </c>
      <c r="AU146" s="229" t="s">
        <v>78</v>
      </c>
      <c r="AV146" s="14" t="s">
        <v>80</v>
      </c>
      <c r="AW146" s="14" t="s">
        <v>33</v>
      </c>
      <c r="AX146" s="14" t="s">
        <v>78</v>
      </c>
      <c r="AY146" s="229" t="s">
        <v>166</v>
      </c>
    </row>
    <row r="147" spans="1:65" s="2" customFormat="1" ht="16.5" customHeight="1">
      <c r="A147" s="34"/>
      <c r="B147" s="35"/>
      <c r="C147" s="192" t="s">
        <v>522</v>
      </c>
      <c r="D147" s="192" t="s">
        <v>168</v>
      </c>
      <c r="E147" s="193" t="s">
        <v>1747</v>
      </c>
      <c r="F147" s="194" t="s">
        <v>1748</v>
      </c>
      <c r="G147" s="195" t="s">
        <v>215</v>
      </c>
      <c r="H147" s="196">
        <v>220</v>
      </c>
      <c r="I147" s="197"/>
      <c r="J147" s="198">
        <f>ROUND(I147*H147,2)</f>
        <v>0</v>
      </c>
      <c r="K147" s="194" t="s">
        <v>19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173</v>
      </c>
      <c r="AT147" s="203" t="s">
        <v>168</v>
      </c>
      <c r="AU147" s="203" t="s">
        <v>78</v>
      </c>
      <c r="AY147" s="17" t="s">
        <v>166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173</v>
      </c>
      <c r="BM147" s="203" t="s">
        <v>1749</v>
      </c>
    </row>
    <row r="148" spans="1:65" s="2" customFormat="1" ht="16.5" customHeight="1">
      <c r="A148" s="34"/>
      <c r="B148" s="35"/>
      <c r="C148" s="192" t="s">
        <v>526</v>
      </c>
      <c r="D148" s="192" t="s">
        <v>168</v>
      </c>
      <c r="E148" s="193" t="s">
        <v>1750</v>
      </c>
      <c r="F148" s="194" t="s">
        <v>1751</v>
      </c>
      <c r="G148" s="195" t="s">
        <v>215</v>
      </c>
      <c r="H148" s="196">
        <v>70</v>
      </c>
      <c r="I148" s="197"/>
      <c r="J148" s="198">
        <f>ROUND(I148*H148,2)</f>
        <v>0</v>
      </c>
      <c r="K148" s="194" t="s">
        <v>19</v>
      </c>
      <c r="L148" s="39"/>
      <c r="M148" s="199" t="s">
        <v>19</v>
      </c>
      <c r="N148" s="200" t="s">
        <v>42</v>
      </c>
      <c r="O148" s="64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173</v>
      </c>
      <c r="AT148" s="203" t="s">
        <v>168</v>
      </c>
      <c r="AU148" s="203" t="s">
        <v>78</v>
      </c>
      <c r="AY148" s="17" t="s">
        <v>166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78</v>
      </c>
      <c r="BK148" s="204">
        <f>ROUND(I148*H148,2)</f>
        <v>0</v>
      </c>
      <c r="BL148" s="17" t="s">
        <v>173</v>
      </c>
      <c r="BM148" s="203" t="s">
        <v>1752</v>
      </c>
    </row>
    <row r="149" spans="1:65" s="12" customFormat="1" ht="25.9" customHeight="1">
      <c r="B149" s="176"/>
      <c r="C149" s="177"/>
      <c r="D149" s="178" t="s">
        <v>70</v>
      </c>
      <c r="E149" s="179" t="s">
        <v>1753</v>
      </c>
      <c r="F149" s="179" t="s">
        <v>1754</v>
      </c>
      <c r="G149" s="177"/>
      <c r="H149" s="177"/>
      <c r="I149" s="180"/>
      <c r="J149" s="181">
        <f>BK149</f>
        <v>0</v>
      </c>
      <c r="K149" s="177"/>
      <c r="L149" s="182"/>
      <c r="M149" s="183"/>
      <c r="N149" s="184"/>
      <c r="O149" s="184"/>
      <c r="P149" s="185">
        <f>SUM(P150:P154)</f>
        <v>0</v>
      </c>
      <c r="Q149" s="184"/>
      <c r="R149" s="185">
        <f>SUM(R150:R154)</f>
        <v>0</v>
      </c>
      <c r="S149" s="184"/>
      <c r="T149" s="186">
        <f>SUM(T150:T154)</f>
        <v>0</v>
      </c>
      <c r="AR149" s="187" t="s">
        <v>78</v>
      </c>
      <c r="AT149" s="188" t="s">
        <v>70</v>
      </c>
      <c r="AU149" s="188" t="s">
        <v>71</v>
      </c>
      <c r="AY149" s="187" t="s">
        <v>166</v>
      </c>
      <c r="BK149" s="189">
        <f>SUM(BK150:BK154)</f>
        <v>0</v>
      </c>
    </row>
    <row r="150" spans="1:65" s="2" customFormat="1" ht="16.5" customHeight="1">
      <c r="A150" s="34"/>
      <c r="B150" s="35"/>
      <c r="C150" s="192" t="s">
        <v>530</v>
      </c>
      <c r="D150" s="192" t="s">
        <v>168</v>
      </c>
      <c r="E150" s="193" t="s">
        <v>1755</v>
      </c>
      <c r="F150" s="194" t="s">
        <v>1756</v>
      </c>
      <c r="G150" s="195" t="s">
        <v>1757</v>
      </c>
      <c r="H150" s="196">
        <v>2</v>
      </c>
      <c r="I150" s="197"/>
      <c r="J150" s="198">
        <f>ROUND(I150*H150,2)</f>
        <v>0</v>
      </c>
      <c r="K150" s="194" t="s">
        <v>19</v>
      </c>
      <c r="L150" s="39"/>
      <c r="M150" s="199" t="s">
        <v>19</v>
      </c>
      <c r="N150" s="200" t="s">
        <v>42</v>
      </c>
      <c r="O150" s="64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173</v>
      </c>
      <c r="AT150" s="203" t="s">
        <v>168</v>
      </c>
      <c r="AU150" s="203" t="s">
        <v>78</v>
      </c>
      <c r="AY150" s="17" t="s">
        <v>166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78</v>
      </c>
      <c r="BK150" s="204">
        <f>ROUND(I150*H150,2)</f>
        <v>0</v>
      </c>
      <c r="BL150" s="17" t="s">
        <v>173</v>
      </c>
      <c r="BM150" s="203" t="s">
        <v>1758</v>
      </c>
    </row>
    <row r="151" spans="1:65" s="2" customFormat="1" ht="16.5" customHeight="1">
      <c r="A151" s="34"/>
      <c r="B151" s="35"/>
      <c r="C151" s="192" t="s">
        <v>535</v>
      </c>
      <c r="D151" s="192" t="s">
        <v>168</v>
      </c>
      <c r="E151" s="193" t="s">
        <v>1759</v>
      </c>
      <c r="F151" s="194" t="s">
        <v>1760</v>
      </c>
      <c r="G151" s="195" t="s">
        <v>1757</v>
      </c>
      <c r="H151" s="196">
        <v>1</v>
      </c>
      <c r="I151" s="197"/>
      <c r="J151" s="198">
        <f>ROUND(I151*H151,2)</f>
        <v>0</v>
      </c>
      <c r="K151" s="194" t="s">
        <v>19</v>
      </c>
      <c r="L151" s="39"/>
      <c r="M151" s="199" t="s">
        <v>19</v>
      </c>
      <c r="N151" s="200" t="s">
        <v>42</v>
      </c>
      <c r="O151" s="64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173</v>
      </c>
      <c r="AT151" s="203" t="s">
        <v>168</v>
      </c>
      <c r="AU151" s="203" t="s">
        <v>78</v>
      </c>
      <c r="AY151" s="17" t="s">
        <v>166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78</v>
      </c>
      <c r="BK151" s="204">
        <f>ROUND(I151*H151,2)</f>
        <v>0</v>
      </c>
      <c r="BL151" s="17" t="s">
        <v>173</v>
      </c>
      <c r="BM151" s="203" t="s">
        <v>1761</v>
      </c>
    </row>
    <row r="152" spans="1:65" s="2" customFormat="1" ht="16.5" customHeight="1">
      <c r="A152" s="34"/>
      <c r="B152" s="35"/>
      <c r="C152" s="192" t="s">
        <v>540</v>
      </c>
      <c r="D152" s="192" t="s">
        <v>168</v>
      </c>
      <c r="E152" s="193" t="s">
        <v>1762</v>
      </c>
      <c r="F152" s="194" t="s">
        <v>1763</v>
      </c>
      <c r="G152" s="195" t="s">
        <v>1757</v>
      </c>
      <c r="H152" s="196">
        <v>1</v>
      </c>
      <c r="I152" s="197"/>
      <c r="J152" s="198">
        <f>ROUND(I152*H152,2)</f>
        <v>0</v>
      </c>
      <c r="K152" s="194" t="s">
        <v>19</v>
      </c>
      <c r="L152" s="39"/>
      <c r="M152" s="199" t="s">
        <v>19</v>
      </c>
      <c r="N152" s="200" t="s">
        <v>42</v>
      </c>
      <c r="O152" s="64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173</v>
      </c>
      <c r="AT152" s="203" t="s">
        <v>168</v>
      </c>
      <c r="AU152" s="203" t="s">
        <v>78</v>
      </c>
      <c r="AY152" s="17" t="s">
        <v>166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173</v>
      </c>
      <c r="BM152" s="203" t="s">
        <v>1764</v>
      </c>
    </row>
    <row r="153" spans="1:65" s="2" customFormat="1" ht="16.5" customHeight="1">
      <c r="A153" s="34"/>
      <c r="B153" s="35"/>
      <c r="C153" s="192" t="s">
        <v>549</v>
      </c>
      <c r="D153" s="192" t="s">
        <v>168</v>
      </c>
      <c r="E153" s="193" t="s">
        <v>1765</v>
      </c>
      <c r="F153" s="194" t="s">
        <v>1766</v>
      </c>
      <c r="G153" s="195" t="s">
        <v>1757</v>
      </c>
      <c r="H153" s="196">
        <v>1</v>
      </c>
      <c r="I153" s="197"/>
      <c r="J153" s="198">
        <f>ROUND(I153*H153,2)</f>
        <v>0</v>
      </c>
      <c r="K153" s="194" t="s">
        <v>19</v>
      </c>
      <c r="L153" s="39"/>
      <c r="M153" s="199" t="s">
        <v>19</v>
      </c>
      <c r="N153" s="200" t="s">
        <v>42</v>
      </c>
      <c r="O153" s="64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173</v>
      </c>
      <c r="AT153" s="203" t="s">
        <v>168</v>
      </c>
      <c r="AU153" s="203" t="s">
        <v>78</v>
      </c>
      <c r="AY153" s="17" t="s">
        <v>166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78</v>
      </c>
      <c r="BK153" s="204">
        <f>ROUND(I153*H153,2)</f>
        <v>0</v>
      </c>
      <c r="BL153" s="17" t="s">
        <v>173</v>
      </c>
      <c r="BM153" s="203" t="s">
        <v>1767</v>
      </c>
    </row>
    <row r="154" spans="1:65" s="2" customFormat="1" ht="16.5" customHeight="1">
      <c r="A154" s="34"/>
      <c r="B154" s="35"/>
      <c r="C154" s="192" t="s">
        <v>556</v>
      </c>
      <c r="D154" s="192" t="s">
        <v>168</v>
      </c>
      <c r="E154" s="193" t="s">
        <v>1768</v>
      </c>
      <c r="F154" s="194" t="s">
        <v>1769</v>
      </c>
      <c r="G154" s="195" t="s">
        <v>1757</v>
      </c>
      <c r="H154" s="196">
        <v>1</v>
      </c>
      <c r="I154" s="197"/>
      <c r="J154" s="198">
        <f>ROUND(I154*H154,2)</f>
        <v>0</v>
      </c>
      <c r="K154" s="194" t="s">
        <v>19</v>
      </c>
      <c r="L154" s="39"/>
      <c r="M154" s="258" t="s">
        <v>19</v>
      </c>
      <c r="N154" s="259" t="s">
        <v>42</v>
      </c>
      <c r="O154" s="253"/>
      <c r="P154" s="260">
        <f>O154*H154</f>
        <v>0</v>
      </c>
      <c r="Q154" s="260">
        <v>0</v>
      </c>
      <c r="R154" s="260">
        <f>Q154*H154</f>
        <v>0</v>
      </c>
      <c r="S154" s="260">
        <v>0</v>
      </c>
      <c r="T154" s="26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173</v>
      </c>
      <c r="AT154" s="203" t="s">
        <v>168</v>
      </c>
      <c r="AU154" s="203" t="s">
        <v>78</v>
      </c>
      <c r="AY154" s="17" t="s">
        <v>166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78</v>
      </c>
      <c r="BK154" s="204">
        <f>ROUND(I154*H154,2)</f>
        <v>0</v>
      </c>
      <c r="BL154" s="17" t="s">
        <v>173</v>
      </c>
      <c r="BM154" s="203" t="s">
        <v>1770</v>
      </c>
    </row>
    <row r="155" spans="1:65" s="2" customFormat="1" ht="6.95" customHeight="1">
      <c r="A155" s="34"/>
      <c r="B155" s="47"/>
      <c r="C155" s="48"/>
      <c r="D155" s="48"/>
      <c r="E155" s="48"/>
      <c r="F155" s="48"/>
      <c r="G155" s="48"/>
      <c r="H155" s="48"/>
      <c r="I155" s="142"/>
      <c r="J155" s="48"/>
      <c r="K155" s="48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U91Rb8Ha/i7nv+Q4L3bdDsq4gHnWvcmAaAfg8/7J5BUFTayHFW/JgLl/jtfHUCrrUKiX2aUyjiOInwBKmeFupQ==" saltValue="BZ7MIEF3TGwaZTC15ZcJ7T6xO91ipS36Q8T2kc3ua75I+18yu5n5oDyXTfY3uAOuHRVrg/Xdx6M4B9O/DkavQQ==" spinCount="100000" sheet="1" objects="1" scenarios="1" formatColumns="0" formatRows="0" autoFilter="0"/>
  <autoFilter ref="C82:K15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112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1771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ROUND(J83,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ROUND((SUM(BE83:BE124)),  2)</f>
        <v>0</v>
      </c>
      <c r="G33" s="34"/>
      <c r="H33" s="34"/>
      <c r="I33" s="131">
        <v>0.21</v>
      </c>
      <c r="J33" s="130">
        <f>ROUND(((SUM(BE83:BE124))*I33),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ROUND((SUM(BF83:BF124)),  2)</f>
        <v>0</v>
      </c>
      <c r="G34" s="34"/>
      <c r="H34" s="34"/>
      <c r="I34" s="131">
        <v>0.15</v>
      </c>
      <c r="J34" s="130">
        <f>ROUND(((SUM(BF83:BF124))*I34),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ROUND((SUM(BG83:BG124)),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ROUND((SUM(BH83:BH124)),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ROUND((SUM(BI83:BI124)),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402 - Elektrické napojení cykloboxů a panelů KODIS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J83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1772</v>
      </c>
      <c r="E60" s="154"/>
      <c r="F60" s="154"/>
      <c r="G60" s="154"/>
      <c r="H60" s="154"/>
      <c r="I60" s="155"/>
      <c r="J60" s="156">
        <f>J84</f>
        <v>0</v>
      </c>
      <c r="K60" s="152"/>
      <c r="L60" s="157"/>
    </row>
    <row r="61" spans="1:47" s="9" customFormat="1" ht="24.95" customHeight="1">
      <c r="B61" s="151"/>
      <c r="C61" s="152"/>
      <c r="D61" s="153" t="s">
        <v>1773</v>
      </c>
      <c r="E61" s="154"/>
      <c r="F61" s="154"/>
      <c r="G61" s="154"/>
      <c r="H61" s="154"/>
      <c r="I61" s="155"/>
      <c r="J61" s="156">
        <f>J97</f>
        <v>0</v>
      </c>
      <c r="K61" s="152"/>
      <c r="L61" s="157"/>
    </row>
    <row r="62" spans="1:47" s="9" customFormat="1" ht="24.95" customHeight="1">
      <c r="B62" s="151"/>
      <c r="C62" s="152"/>
      <c r="D62" s="153" t="s">
        <v>1774</v>
      </c>
      <c r="E62" s="154"/>
      <c r="F62" s="154"/>
      <c r="G62" s="154"/>
      <c r="H62" s="154"/>
      <c r="I62" s="155"/>
      <c r="J62" s="156">
        <f>J107</f>
        <v>0</v>
      </c>
      <c r="K62" s="152"/>
      <c r="L62" s="157"/>
    </row>
    <row r="63" spans="1:47" s="9" customFormat="1" ht="24.95" customHeight="1">
      <c r="B63" s="151"/>
      <c r="C63" s="152"/>
      <c r="D63" s="153" t="s">
        <v>1775</v>
      </c>
      <c r="E63" s="154"/>
      <c r="F63" s="154"/>
      <c r="G63" s="154"/>
      <c r="H63" s="154"/>
      <c r="I63" s="155"/>
      <c r="J63" s="156">
        <f>J122</f>
        <v>0</v>
      </c>
      <c r="K63" s="152"/>
      <c r="L63" s="157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15"/>
      <c r="J64" s="36"/>
      <c r="K64" s="36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142"/>
      <c r="J65" s="48"/>
      <c r="K65" s="48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145"/>
      <c r="J69" s="50"/>
      <c r="K69" s="50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151</v>
      </c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16" t="str">
        <f>E7</f>
        <v>Dopravní terminál v Bohumíně – Přednádražní prostor</v>
      </c>
      <c r="F73" s="317"/>
      <c r="G73" s="317"/>
      <c r="H73" s="317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126</v>
      </c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0" t="str">
        <f>E9</f>
        <v>SO 402 - Elektrické napojení cykloboxů a panelů KODIS</v>
      </c>
      <c r="F75" s="318"/>
      <c r="G75" s="318"/>
      <c r="H75" s="318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Bohumín</v>
      </c>
      <c r="G77" s="36"/>
      <c r="H77" s="36"/>
      <c r="I77" s="117" t="s">
        <v>23</v>
      </c>
      <c r="J77" s="59" t="str">
        <f>IF(J12="","",J12)</f>
        <v>26. 11. 2019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0.15" customHeight="1">
      <c r="A79" s="34"/>
      <c r="B79" s="35"/>
      <c r="C79" s="29" t="s">
        <v>25</v>
      </c>
      <c r="D79" s="36"/>
      <c r="E79" s="36"/>
      <c r="F79" s="27" t="str">
        <f>E15</f>
        <v>Město Bohumín, Masarykova 158, 735 81 Bohumín</v>
      </c>
      <c r="G79" s="36"/>
      <c r="H79" s="36"/>
      <c r="I79" s="117" t="s">
        <v>31</v>
      </c>
      <c r="J79" s="32" t="str">
        <f>E21</f>
        <v>HaskoningDHV Czech Republic, spol. s r.o.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40.15" customHeight="1">
      <c r="A80" s="34"/>
      <c r="B80" s="35"/>
      <c r="C80" s="29" t="s">
        <v>29</v>
      </c>
      <c r="D80" s="36"/>
      <c r="E80" s="36"/>
      <c r="F80" s="27" t="str">
        <f>IF(E18="","",E18)</f>
        <v>Vyplň údaj</v>
      </c>
      <c r="G80" s="36"/>
      <c r="H80" s="36"/>
      <c r="I80" s="117" t="s">
        <v>34</v>
      </c>
      <c r="J80" s="32" t="str">
        <f>E24</f>
        <v>HaskoningDHV Czech Republic, spol. s r.o.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64"/>
      <c r="B82" s="165"/>
      <c r="C82" s="166" t="s">
        <v>152</v>
      </c>
      <c r="D82" s="167" t="s">
        <v>56</v>
      </c>
      <c r="E82" s="167" t="s">
        <v>52</v>
      </c>
      <c r="F82" s="167" t="s">
        <v>53</v>
      </c>
      <c r="G82" s="167" t="s">
        <v>153</v>
      </c>
      <c r="H82" s="167" t="s">
        <v>154</v>
      </c>
      <c r="I82" s="168" t="s">
        <v>155</v>
      </c>
      <c r="J82" s="167" t="s">
        <v>132</v>
      </c>
      <c r="K82" s="169" t="s">
        <v>156</v>
      </c>
      <c r="L82" s="170"/>
      <c r="M82" s="68" t="s">
        <v>19</v>
      </c>
      <c r="N82" s="69" t="s">
        <v>41</v>
      </c>
      <c r="O82" s="69" t="s">
        <v>157</v>
      </c>
      <c r="P82" s="69" t="s">
        <v>158</v>
      </c>
      <c r="Q82" s="69" t="s">
        <v>159</v>
      </c>
      <c r="R82" s="69" t="s">
        <v>160</v>
      </c>
      <c r="S82" s="69" t="s">
        <v>161</v>
      </c>
      <c r="T82" s="70" t="s">
        <v>162</v>
      </c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</row>
    <row r="83" spans="1:65" s="2" customFormat="1" ht="22.9" customHeight="1">
      <c r="A83" s="34"/>
      <c r="B83" s="35"/>
      <c r="C83" s="75" t="s">
        <v>163</v>
      </c>
      <c r="D83" s="36"/>
      <c r="E83" s="36"/>
      <c r="F83" s="36"/>
      <c r="G83" s="36"/>
      <c r="H83" s="36"/>
      <c r="I83" s="115"/>
      <c r="J83" s="171">
        <f>BK83</f>
        <v>0</v>
      </c>
      <c r="K83" s="36"/>
      <c r="L83" s="39"/>
      <c r="M83" s="71"/>
      <c r="N83" s="172"/>
      <c r="O83" s="72"/>
      <c r="P83" s="173">
        <f>P84+P97+P107+P122</f>
        <v>0</v>
      </c>
      <c r="Q83" s="72"/>
      <c r="R83" s="173">
        <f>R84+R97+R107+R122</f>
        <v>0</v>
      </c>
      <c r="S83" s="72"/>
      <c r="T83" s="174">
        <f>T84+T97+T107+T122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70</v>
      </c>
      <c r="AU83" s="17" t="s">
        <v>133</v>
      </c>
      <c r="BK83" s="175">
        <f>BK84+BK97+BK107+BK122</f>
        <v>0</v>
      </c>
    </row>
    <row r="84" spans="1:65" s="12" customFormat="1" ht="25.9" customHeight="1">
      <c r="B84" s="176"/>
      <c r="C84" s="177"/>
      <c r="D84" s="178" t="s">
        <v>70</v>
      </c>
      <c r="E84" s="179" t="s">
        <v>1776</v>
      </c>
      <c r="F84" s="179" t="s">
        <v>1573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SUM(P85:P96)</f>
        <v>0</v>
      </c>
      <c r="Q84" s="184"/>
      <c r="R84" s="185">
        <f>SUM(R85:R96)</f>
        <v>0</v>
      </c>
      <c r="S84" s="184"/>
      <c r="T84" s="186">
        <f>SUM(T85:T96)</f>
        <v>0</v>
      </c>
      <c r="AR84" s="187" t="s">
        <v>78</v>
      </c>
      <c r="AT84" s="188" t="s">
        <v>70</v>
      </c>
      <c r="AU84" s="188" t="s">
        <v>71</v>
      </c>
      <c r="AY84" s="187" t="s">
        <v>166</v>
      </c>
      <c r="BK84" s="189">
        <f>SUM(BK85:BK96)</f>
        <v>0</v>
      </c>
    </row>
    <row r="85" spans="1:65" s="2" customFormat="1" ht="16.5" customHeight="1">
      <c r="A85" s="34"/>
      <c r="B85" s="35"/>
      <c r="C85" s="192" t="s">
        <v>78</v>
      </c>
      <c r="D85" s="192" t="s">
        <v>168</v>
      </c>
      <c r="E85" s="193" t="s">
        <v>1777</v>
      </c>
      <c r="F85" s="194" t="s">
        <v>1584</v>
      </c>
      <c r="G85" s="195" t="s">
        <v>1585</v>
      </c>
      <c r="H85" s="196">
        <v>6</v>
      </c>
      <c r="I85" s="197"/>
      <c r="J85" s="198">
        <f t="shared" ref="J85:J96" si="0">ROUND(I85*H85,2)</f>
        <v>0</v>
      </c>
      <c r="K85" s="194" t="s">
        <v>19</v>
      </c>
      <c r="L85" s="39"/>
      <c r="M85" s="199" t="s">
        <v>19</v>
      </c>
      <c r="N85" s="200" t="s">
        <v>42</v>
      </c>
      <c r="O85" s="64"/>
      <c r="P85" s="201">
        <f t="shared" ref="P85:P96" si="1">O85*H85</f>
        <v>0</v>
      </c>
      <c r="Q85" s="201">
        <v>0</v>
      </c>
      <c r="R85" s="201">
        <f t="shared" ref="R85:R96" si="2">Q85*H85</f>
        <v>0</v>
      </c>
      <c r="S85" s="201">
        <v>0</v>
      </c>
      <c r="T85" s="202">
        <f t="shared" ref="T85:T96" si="3"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173</v>
      </c>
      <c r="AT85" s="203" t="s">
        <v>168</v>
      </c>
      <c r="AU85" s="203" t="s">
        <v>78</v>
      </c>
      <c r="AY85" s="17" t="s">
        <v>166</v>
      </c>
      <c r="BE85" s="204">
        <f t="shared" ref="BE85:BE96" si="4">IF(N85="základní",J85,0)</f>
        <v>0</v>
      </c>
      <c r="BF85" s="204">
        <f t="shared" ref="BF85:BF96" si="5">IF(N85="snížená",J85,0)</f>
        <v>0</v>
      </c>
      <c r="BG85" s="204">
        <f t="shared" ref="BG85:BG96" si="6">IF(N85="zákl. přenesená",J85,0)</f>
        <v>0</v>
      </c>
      <c r="BH85" s="204">
        <f t="shared" ref="BH85:BH96" si="7">IF(N85="sníž. přenesená",J85,0)</f>
        <v>0</v>
      </c>
      <c r="BI85" s="204">
        <f t="shared" ref="BI85:BI96" si="8">IF(N85="nulová",J85,0)</f>
        <v>0</v>
      </c>
      <c r="BJ85" s="17" t="s">
        <v>78</v>
      </c>
      <c r="BK85" s="204">
        <f t="shared" ref="BK85:BK96" si="9">ROUND(I85*H85,2)</f>
        <v>0</v>
      </c>
      <c r="BL85" s="17" t="s">
        <v>173</v>
      </c>
      <c r="BM85" s="203" t="s">
        <v>1778</v>
      </c>
    </row>
    <row r="86" spans="1:65" s="2" customFormat="1" ht="16.5" customHeight="1">
      <c r="A86" s="34"/>
      <c r="B86" s="35"/>
      <c r="C86" s="192" t="s">
        <v>80</v>
      </c>
      <c r="D86" s="192" t="s">
        <v>168</v>
      </c>
      <c r="E86" s="193" t="s">
        <v>1779</v>
      </c>
      <c r="F86" s="194" t="s">
        <v>1780</v>
      </c>
      <c r="G86" s="195" t="s">
        <v>1585</v>
      </c>
      <c r="H86" s="196">
        <v>2</v>
      </c>
      <c r="I86" s="197"/>
      <c r="J86" s="198">
        <f t="shared" si="0"/>
        <v>0</v>
      </c>
      <c r="K86" s="194" t="s">
        <v>19</v>
      </c>
      <c r="L86" s="39"/>
      <c r="M86" s="199" t="s">
        <v>19</v>
      </c>
      <c r="N86" s="200" t="s">
        <v>42</v>
      </c>
      <c r="O86" s="64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203" t="s">
        <v>173</v>
      </c>
      <c r="AT86" s="203" t="s">
        <v>168</v>
      </c>
      <c r="AU86" s="203" t="s">
        <v>78</v>
      </c>
      <c r="AY86" s="17" t="s">
        <v>166</v>
      </c>
      <c r="BE86" s="204">
        <f t="shared" si="4"/>
        <v>0</v>
      </c>
      <c r="BF86" s="204">
        <f t="shared" si="5"/>
        <v>0</v>
      </c>
      <c r="BG86" s="204">
        <f t="shared" si="6"/>
        <v>0</v>
      </c>
      <c r="BH86" s="204">
        <f t="shared" si="7"/>
        <v>0</v>
      </c>
      <c r="BI86" s="204">
        <f t="shared" si="8"/>
        <v>0</v>
      </c>
      <c r="BJ86" s="17" t="s">
        <v>78</v>
      </c>
      <c r="BK86" s="204">
        <f t="shared" si="9"/>
        <v>0</v>
      </c>
      <c r="BL86" s="17" t="s">
        <v>173</v>
      </c>
      <c r="BM86" s="203" t="s">
        <v>1781</v>
      </c>
    </row>
    <row r="87" spans="1:65" s="2" customFormat="1" ht="16.5" customHeight="1">
      <c r="A87" s="34"/>
      <c r="B87" s="35"/>
      <c r="C87" s="192" t="s">
        <v>185</v>
      </c>
      <c r="D87" s="192" t="s">
        <v>168</v>
      </c>
      <c r="E87" s="193" t="s">
        <v>1782</v>
      </c>
      <c r="F87" s="194" t="s">
        <v>1783</v>
      </c>
      <c r="G87" s="195" t="s">
        <v>1585</v>
      </c>
      <c r="H87" s="196">
        <v>2</v>
      </c>
      <c r="I87" s="197"/>
      <c r="J87" s="198">
        <f t="shared" si="0"/>
        <v>0</v>
      </c>
      <c r="K87" s="194" t="s">
        <v>19</v>
      </c>
      <c r="L87" s="39"/>
      <c r="M87" s="199" t="s">
        <v>19</v>
      </c>
      <c r="N87" s="200" t="s">
        <v>42</v>
      </c>
      <c r="O87" s="64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173</v>
      </c>
      <c r="AT87" s="203" t="s">
        <v>168</v>
      </c>
      <c r="AU87" s="203" t="s">
        <v>78</v>
      </c>
      <c r="AY87" s="17" t="s">
        <v>166</v>
      </c>
      <c r="BE87" s="204">
        <f t="shared" si="4"/>
        <v>0</v>
      </c>
      <c r="BF87" s="204">
        <f t="shared" si="5"/>
        <v>0</v>
      </c>
      <c r="BG87" s="204">
        <f t="shared" si="6"/>
        <v>0</v>
      </c>
      <c r="BH87" s="204">
        <f t="shared" si="7"/>
        <v>0</v>
      </c>
      <c r="BI87" s="204">
        <f t="shared" si="8"/>
        <v>0</v>
      </c>
      <c r="BJ87" s="17" t="s">
        <v>78</v>
      </c>
      <c r="BK87" s="204">
        <f t="shared" si="9"/>
        <v>0</v>
      </c>
      <c r="BL87" s="17" t="s">
        <v>173</v>
      </c>
      <c r="BM87" s="203" t="s">
        <v>1784</v>
      </c>
    </row>
    <row r="88" spans="1:65" s="2" customFormat="1" ht="16.5" customHeight="1">
      <c r="A88" s="34"/>
      <c r="B88" s="35"/>
      <c r="C88" s="192" t="s">
        <v>173</v>
      </c>
      <c r="D88" s="192" t="s">
        <v>168</v>
      </c>
      <c r="E88" s="193" t="s">
        <v>1785</v>
      </c>
      <c r="F88" s="194" t="s">
        <v>1786</v>
      </c>
      <c r="G88" s="195" t="s">
        <v>1585</v>
      </c>
      <c r="H88" s="196">
        <v>1</v>
      </c>
      <c r="I88" s="197"/>
      <c r="J88" s="198">
        <f t="shared" si="0"/>
        <v>0</v>
      </c>
      <c r="K88" s="194" t="s">
        <v>19</v>
      </c>
      <c r="L88" s="39"/>
      <c r="M88" s="199" t="s">
        <v>19</v>
      </c>
      <c r="N88" s="200" t="s">
        <v>42</v>
      </c>
      <c r="O88" s="64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3" t="s">
        <v>173</v>
      </c>
      <c r="AT88" s="203" t="s">
        <v>168</v>
      </c>
      <c r="AU88" s="203" t="s">
        <v>78</v>
      </c>
      <c r="AY88" s="17" t="s">
        <v>166</v>
      </c>
      <c r="BE88" s="204">
        <f t="shared" si="4"/>
        <v>0</v>
      </c>
      <c r="BF88" s="204">
        <f t="shared" si="5"/>
        <v>0</v>
      </c>
      <c r="BG88" s="204">
        <f t="shared" si="6"/>
        <v>0</v>
      </c>
      <c r="BH88" s="204">
        <f t="shared" si="7"/>
        <v>0</v>
      </c>
      <c r="BI88" s="204">
        <f t="shared" si="8"/>
        <v>0</v>
      </c>
      <c r="BJ88" s="17" t="s">
        <v>78</v>
      </c>
      <c r="BK88" s="204">
        <f t="shared" si="9"/>
        <v>0</v>
      </c>
      <c r="BL88" s="17" t="s">
        <v>173</v>
      </c>
      <c r="BM88" s="203" t="s">
        <v>1787</v>
      </c>
    </row>
    <row r="89" spans="1:65" s="2" customFormat="1" ht="16.5" customHeight="1">
      <c r="A89" s="34"/>
      <c r="B89" s="35"/>
      <c r="C89" s="192" t="s">
        <v>195</v>
      </c>
      <c r="D89" s="192" t="s">
        <v>168</v>
      </c>
      <c r="E89" s="193" t="s">
        <v>1788</v>
      </c>
      <c r="F89" s="194" t="s">
        <v>1789</v>
      </c>
      <c r="G89" s="195" t="s">
        <v>1585</v>
      </c>
      <c r="H89" s="196">
        <v>1</v>
      </c>
      <c r="I89" s="197"/>
      <c r="J89" s="198">
        <f t="shared" si="0"/>
        <v>0</v>
      </c>
      <c r="K89" s="194" t="s">
        <v>19</v>
      </c>
      <c r="L89" s="39"/>
      <c r="M89" s="199" t="s">
        <v>19</v>
      </c>
      <c r="N89" s="200" t="s">
        <v>42</v>
      </c>
      <c r="O89" s="64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3" t="s">
        <v>173</v>
      </c>
      <c r="AT89" s="203" t="s">
        <v>168</v>
      </c>
      <c r="AU89" s="203" t="s">
        <v>78</v>
      </c>
      <c r="AY89" s="17" t="s">
        <v>166</v>
      </c>
      <c r="BE89" s="204">
        <f t="shared" si="4"/>
        <v>0</v>
      </c>
      <c r="BF89" s="204">
        <f t="shared" si="5"/>
        <v>0</v>
      </c>
      <c r="BG89" s="204">
        <f t="shared" si="6"/>
        <v>0</v>
      </c>
      <c r="BH89" s="204">
        <f t="shared" si="7"/>
        <v>0</v>
      </c>
      <c r="BI89" s="204">
        <f t="shared" si="8"/>
        <v>0</v>
      </c>
      <c r="BJ89" s="17" t="s">
        <v>78</v>
      </c>
      <c r="BK89" s="204">
        <f t="shared" si="9"/>
        <v>0</v>
      </c>
      <c r="BL89" s="17" t="s">
        <v>173</v>
      </c>
      <c r="BM89" s="203" t="s">
        <v>1790</v>
      </c>
    </row>
    <row r="90" spans="1:65" s="2" customFormat="1" ht="16.5" customHeight="1">
      <c r="A90" s="34"/>
      <c r="B90" s="35"/>
      <c r="C90" s="192" t="s">
        <v>200</v>
      </c>
      <c r="D90" s="192" t="s">
        <v>168</v>
      </c>
      <c r="E90" s="193" t="s">
        <v>1791</v>
      </c>
      <c r="F90" s="194" t="s">
        <v>1792</v>
      </c>
      <c r="G90" s="195" t="s">
        <v>1585</v>
      </c>
      <c r="H90" s="196">
        <v>1</v>
      </c>
      <c r="I90" s="197"/>
      <c r="J90" s="198">
        <f t="shared" si="0"/>
        <v>0</v>
      </c>
      <c r="K90" s="194" t="s">
        <v>19</v>
      </c>
      <c r="L90" s="39"/>
      <c r="M90" s="199" t="s">
        <v>19</v>
      </c>
      <c r="N90" s="200" t="s">
        <v>42</v>
      </c>
      <c r="O90" s="64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173</v>
      </c>
      <c r="AT90" s="203" t="s">
        <v>168</v>
      </c>
      <c r="AU90" s="203" t="s">
        <v>78</v>
      </c>
      <c r="AY90" s="17" t="s">
        <v>166</v>
      </c>
      <c r="BE90" s="204">
        <f t="shared" si="4"/>
        <v>0</v>
      </c>
      <c r="BF90" s="204">
        <f t="shared" si="5"/>
        <v>0</v>
      </c>
      <c r="BG90" s="204">
        <f t="shared" si="6"/>
        <v>0</v>
      </c>
      <c r="BH90" s="204">
        <f t="shared" si="7"/>
        <v>0</v>
      </c>
      <c r="BI90" s="204">
        <f t="shared" si="8"/>
        <v>0</v>
      </c>
      <c r="BJ90" s="17" t="s">
        <v>78</v>
      </c>
      <c r="BK90" s="204">
        <f t="shared" si="9"/>
        <v>0</v>
      </c>
      <c r="BL90" s="17" t="s">
        <v>173</v>
      </c>
      <c r="BM90" s="203" t="s">
        <v>1793</v>
      </c>
    </row>
    <row r="91" spans="1:65" s="2" customFormat="1" ht="21.75" customHeight="1">
      <c r="A91" s="34"/>
      <c r="B91" s="35"/>
      <c r="C91" s="192" t="s">
        <v>204</v>
      </c>
      <c r="D91" s="192" t="s">
        <v>168</v>
      </c>
      <c r="E91" s="193" t="s">
        <v>1794</v>
      </c>
      <c r="F91" s="194" t="s">
        <v>1795</v>
      </c>
      <c r="G91" s="195" t="s">
        <v>1585</v>
      </c>
      <c r="H91" s="196">
        <v>1</v>
      </c>
      <c r="I91" s="197"/>
      <c r="J91" s="198">
        <f t="shared" si="0"/>
        <v>0</v>
      </c>
      <c r="K91" s="194" t="s">
        <v>19</v>
      </c>
      <c r="L91" s="39"/>
      <c r="M91" s="199" t="s">
        <v>19</v>
      </c>
      <c r="N91" s="200" t="s">
        <v>42</v>
      </c>
      <c r="O91" s="64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78</v>
      </c>
      <c r="AY91" s="17" t="s">
        <v>166</v>
      </c>
      <c r="BE91" s="204">
        <f t="shared" si="4"/>
        <v>0</v>
      </c>
      <c r="BF91" s="204">
        <f t="shared" si="5"/>
        <v>0</v>
      </c>
      <c r="BG91" s="204">
        <f t="shared" si="6"/>
        <v>0</v>
      </c>
      <c r="BH91" s="204">
        <f t="shared" si="7"/>
        <v>0</v>
      </c>
      <c r="BI91" s="204">
        <f t="shared" si="8"/>
        <v>0</v>
      </c>
      <c r="BJ91" s="17" t="s">
        <v>78</v>
      </c>
      <c r="BK91" s="204">
        <f t="shared" si="9"/>
        <v>0</v>
      </c>
      <c r="BL91" s="17" t="s">
        <v>173</v>
      </c>
      <c r="BM91" s="203" t="s">
        <v>1796</v>
      </c>
    </row>
    <row r="92" spans="1:65" s="2" customFormat="1" ht="16.5" customHeight="1">
      <c r="A92" s="34"/>
      <c r="B92" s="35"/>
      <c r="C92" s="192" t="s">
        <v>208</v>
      </c>
      <c r="D92" s="192" t="s">
        <v>168</v>
      </c>
      <c r="E92" s="193" t="s">
        <v>1797</v>
      </c>
      <c r="F92" s="194" t="s">
        <v>1798</v>
      </c>
      <c r="G92" s="195" t="s">
        <v>215</v>
      </c>
      <c r="H92" s="196">
        <v>30</v>
      </c>
      <c r="I92" s="197"/>
      <c r="J92" s="198">
        <f t="shared" si="0"/>
        <v>0</v>
      </c>
      <c r="K92" s="194" t="s">
        <v>19</v>
      </c>
      <c r="L92" s="39"/>
      <c r="M92" s="199" t="s">
        <v>19</v>
      </c>
      <c r="N92" s="200" t="s">
        <v>42</v>
      </c>
      <c r="O92" s="64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173</v>
      </c>
      <c r="AT92" s="203" t="s">
        <v>168</v>
      </c>
      <c r="AU92" s="203" t="s">
        <v>78</v>
      </c>
      <c r="AY92" s="17" t="s">
        <v>166</v>
      </c>
      <c r="BE92" s="204">
        <f t="shared" si="4"/>
        <v>0</v>
      </c>
      <c r="BF92" s="204">
        <f t="shared" si="5"/>
        <v>0</v>
      </c>
      <c r="BG92" s="204">
        <f t="shared" si="6"/>
        <v>0</v>
      </c>
      <c r="BH92" s="204">
        <f t="shared" si="7"/>
        <v>0</v>
      </c>
      <c r="BI92" s="204">
        <f t="shared" si="8"/>
        <v>0</v>
      </c>
      <c r="BJ92" s="17" t="s">
        <v>78</v>
      </c>
      <c r="BK92" s="204">
        <f t="shared" si="9"/>
        <v>0</v>
      </c>
      <c r="BL92" s="17" t="s">
        <v>173</v>
      </c>
      <c r="BM92" s="203" t="s">
        <v>1799</v>
      </c>
    </row>
    <row r="93" spans="1:65" s="2" customFormat="1" ht="16.5" customHeight="1">
      <c r="A93" s="34"/>
      <c r="B93" s="35"/>
      <c r="C93" s="192" t="s">
        <v>212</v>
      </c>
      <c r="D93" s="192" t="s">
        <v>168</v>
      </c>
      <c r="E93" s="193" t="s">
        <v>1800</v>
      </c>
      <c r="F93" s="194" t="s">
        <v>1801</v>
      </c>
      <c r="G93" s="195" t="s">
        <v>1585</v>
      </c>
      <c r="H93" s="196">
        <v>2</v>
      </c>
      <c r="I93" s="197"/>
      <c r="J93" s="198">
        <f t="shared" si="0"/>
        <v>0</v>
      </c>
      <c r="K93" s="194" t="s">
        <v>19</v>
      </c>
      <c r="L93" s="39"/>
      <c r="M93" s="199" t="s">
        <v>19</v>
      </c>
      <c r="N93" s="200" t="s">
        <v>42</v>
      </c>
      <c r="O93" s="64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173</v>
      </c>
      <c r="AT93" s="203" t="s">
        <v>168</v>
      </c>
      <c r="AU93" s="203" t="s">
        <v>78</v>
      </c>
      <c r="AY93" s="17" t="s">
        <v>166</v>
      </c>
      <c r="BE93" s="204">
        <f t="shared" si="4"/>
        <v>0</v>
      </c>
      <c r="BF93" s="204">
        <f t="shared" si="5"/>
        <v>0</v>
      </c>
      <c r="BG93" s="204">
        <f t="shared" si="6"/>
        <v>0</v>
      </c>
      <c r="BH93" s="204">
        <f t="shared" si="7"/>
        <v>0</v>
      </c>
      <c r="BI93" s="204">
        <f t="shared" si="8"/>
        <v>0</v>
      </c>
      <c r="BJ93" s="17" t="s">
        <v>78</v>
      </c>
      <c r="BK93" s="204">
        <f t="shared" si="9"/>
        <v>0</v>
      </c>
      <c r="BL93" s="17" t="s">
        <v>173</v>
      </c>
      <c r="BM93" s="203" t="s">
        <v>1802</v>
      </c>
    </row>
    <row r="94" spans="1:65" s="2" customFormat="1" ht="16.5" customHeight="1">
      <c r="A94" s="34"/>
      <c r="B94" s="35"/>
      <c r="C94" s="192" t="s">
        <v>217</v>
      </c>
      <c r="D94" s="192" t="s">
        <v>168</v>
      </c>
      <c r="E94" s="193" t="s">
        <v>1803</v>
      </c>
      <c r="F94" s="194" t="s">
        <v>1575</v>
      </c>
      <c r="G94" s="195" t="s">
        <v>215</v>
      </c>
      <c r="H94" s="196">
        <v>100</v>
      </c>
      <c r="I94" s="197"/>
      <c r="J94" s="198">
        <f t="shared" si="0"/>
        <v>0</v>
      </c>
      <c r="K94" s="194" t="s">
        <v>19</v>
      </c>
      <c r="L94" s="39"/>
      <c r="M94" s="199" t="s">
        <v>19</v>
      </c>
      <c r="N94" s="200" t="s">
        <v>42</v>
      </c>
      <c r="O94" s="64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173</v>
      </c>
      <c r="AT94" s="203" t="s">
        <v>168</v>
      </c>
      <c r="AU94" s="203" t="s">
        <v>78</v>
      </c>
      <c r="AY94" s="17" t="s">
        <v>166</v>
      </c>
      <c r="BE94" s="204">
        <f t="shared" si="4"/>
        <v>0</v>
      </c>
      <c r="BF94" s="204">
        <f t="shared" si="5"/>
        <v>0</v>
      </c>
      <c r="BG94" s="204">
        <f t="shared" si="6"/>
        <v>0</v>
      </c>
      <c r="BH94" s="204">
        <f t="shared" si="7"/>
        <v>0</v>
      </c>
      <c r="BI94" s="204">
        <f t="shared" si="8"/>
        <v>0</v>
      </c>
      <c r="BJ94" s="17" t="s">
        <v>78</v>
      </c>
      <c r="BK94" s="204">
        <f t="shared" si="9"/>
        <v>0</v>
      </c>
      <c r="BL94" s="17" t="s">
        <v>173</v>
      </c>
      <c r="BM94" s="203" t="s">
        <v>1804</v>
      </c>
    </row>
    <row r="95" spans="1:65" s="2" customFormat="1" ht="16.5" customHeight="1">
      <c r="A95" s="34"/>
      <c r="B95" s="35"/>
      <c r="C95" s="192" t="s">
        <v>223</v>
      </c>
      <c r="D95" s="192" t="s">
        <v>168</v>
      </c>
      <c r="E95" s="193" t="s">
        <v>1805</v>
      </c>
      <c r="F95" s="194" t="s">
        <v>1806</v>
      </c>
      <c r="G95" s="195" t="s">
        <v>215</v>
      </c>
      <c r="H95" s="196">
        <v>110</v>
      </c>
      <c r="I95" s="197"/>
      <c r="J95" s="198">
        <f t="shared" si="0"/>
        <v>0</v>
      </c>
      <c r="K95" s="194" t="s">
        <v>19</v>
      </c>
      <c r="L95" s="39"/>
      <c r="M95" s="199" t="s">
        <v>19</v>
      </c>
      <c r="N95" s="200" t="s">
        <v>42</v>
      </c>
      <c r="O95" s="64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173</v>
      </c>
      <c r="AT95" s="203" t="s">
        <v>168</v>
      </c>
      <c r="AU95" s="203" t="s">
        <v>78</v>
      </c>
      <c r="AY95" s="17" t="s">
        <v>166</v>
      </c>
      <c r="BE95" s="204">
        <f t="shared" si="4"/>
        <v>0</v>
      </c>
      <c r="BF95" s="204">
        <f t="shared" si="5"/>
        <v>0</v>
      </c>
      <c r="BG95" s="204">
        <f t="shared" si="6"/>
        <v>0</v>
      </c>
      <c r="BH95" s="204">
        <f t="shared" si="7"/>
        <v>0</v>
      </c>
      <c r="BI95" s="204">
        <f t="shared" si="8"/>
        <v>0</v>
      </c>
      <c r="BJ95" s="17" t="s">
        <v>78</v>
      </c>
      <c r="BK95" s="204">
        <f t="shared" si="9"/>
        <v>0</v>
      </c>
      <c r="BL95" s="17" t="s">
        <v>173</v>
      </c>
      <c r="BM95" s="203" t="s">
        <v>1807</v>
      </c>
    </row>
    <row r="96" spans="1:65" s="2" customFormat="1" ht="16.5" customHeight="1">
      <c r="A96" s="34"/>
      <c r="B96" s="35"/>
      <c r="C96" s="192" t="s">
        <v>228</v>
      </c>
      <c r="D96" s="192" t="s">
        <v>168</v>
      </c>
      <c r="E96" s="193" t="s">
        <v>1808</v>
      </c>
      <c r="F96" s="194" t="s">
        <v>1809</v>
      </c>
      <c r="G96" s="195" t="s">
        <v>215</v>
      </c>
      <c r="H96" s="196">
        <v>20</v>
      </c>
      <c r="I96" s="197"/>
      <c r="J96" s="198">
        <f t="shared" si="0"/>
        <v>0</v>
      </c>
      <c r="K96" s="194" t="s">
        <v>19</v>
      </c>
      <c r="L96" s="39"/>
      <c r="M96" s="199" t="s">
        <v>19</v>
      </c>
      <c r="N96" s="200" t="s">
        <v>42</v>
      </c>
      <c r="O96" s="64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173</v>
      </c>
      <c r="AT96" s="203" t="s">
        <v>168</v>
      </c>
      <c r="AU96" s="203" t="s">
        <v>78</v>
      </c>
      <c r="AY96" s="17" t="s">
        <v>166</v>
      </c>
      <c r="BE96" s="204">
        <f t="shared" si="4"/>
        <v>0</v>
      </c>
      <c r="BF96" s="204">
        <f t="shared" si="5"/>
        <v>0</v>
      </c>
      <c r="BG96" s="204">
        <f t="shared" si="6"/>
        <v>0</v>
      </c>
      <c r="BH96" s="204">
        <f t="shared" si="7"/>
        <v>0</v>
      </c>
      <c r="BI96" s="204">
        <f t="shared" si="8"/>
        <v>0</v>
      </c>
      <c r="BJ96" s="17" t="s">
        <v>78</v>
      </c>
      <c r="BK96" s="204">
        <f t="shared" si="9"/>
        <v>0</v>
      </c>
      <c r="BL96" s="17" t="s">
        <v>173</v>
      </c>
      <c r="BM96" s="203" t="s">
        <v>1810</v>
      </c>
    </row>
    <row r="97" spans="1:65" s="12" customFormat="1" ht="25.9" customHeight="1">
      <c r="B97" s="176"/>
      <c r="C97" s="177"/>
      <c r="D97" s="178" t="s">
        <v>70</v>
      </c>
      <c r="E97" s="179" t="s">
        <v>1811</v>
      </c>
      <c r="F97" s="179" t="s">
        <v>1651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SUM(P98:P106)</f>
        <v>0</v>
      </c>
      <c r="Q97" s="184"/>
      <c r="R97" s="185">
        <f>SUM(R98:R106)</f>
        <v>0</v>
      </c>
      <c r="S97" s="184"/>
      <c r="T97" s="186">
        <f>SUM(T98:T106)</f>
        <v>0</v>
      </c>
      <c r="AR97" s="187" t="s">
        <v>78</v>
      </c>
      <c r="AT97" s="188" t="s">
        <v>70</v>
      </c>
      <c r="AU97" s="188" t="s">
        <v>71</v>
      </c>
      <c r="AY97" s="187" t="s">
        <v>166</v>
      </c>
      <c r="BK97" s="189">
        <f>SUM(BK98:BK106)</f>
        <v>0</v>
      </c>
    </row>
    <row r="98" spans="1:65" s="2" customFormat="1" ht="16.5" customHeight="1">
      <c r="A98" s="34"/>
      <c r="B98" s="35"/>
      <c r="C98" s="192" t="s">
        <v>233</v>
      </c>
      <c r="D98" s="192" t="s">
        <v>168</v>
      </c>
      <c r="E98" s="193" t="s">
        <v>1812</v>
      </c>
      <c r="F98" s="194" t="s">
        <v>1653</v>
      </c>
      <c r="G98" s="195" t="s">
        <v>215</v>
      </c>
      <c r="H98" s="196">
        <v>94.5</v>
      </c>
      <c r="I98" s="197"/>
      <c r="J98" s="198">
        <f t="shared" ref="J98:J106" si="10">ROUND(I98*H98,2)</f>
        <v>0</v>
      </c>
      <c r="K98" s="194" t="s">
        <v>19</v>
      </c>
      <c r="L98" s="39"/>
      <c r="M98" s="199" t="s">
        <v>19</v>
      </c>
      <c r="N98" s="200" t="s">
        <v>42</v>
      </c>
      <c r="O98" s="64"/>
      <c r="P98" s="201">
        <f t="shared" ref="P98:P106" si="11">O98*H98</f>
        <v>0</v>
      </c>
      <c r="Q98" s="201">
        <v>0</v>
      </c>
      <c r="R98" s="201">
        <f t="shared" ref="R98:R106" si="12">Q98*H98</f>
        <v>0</v>
      </c>
      <c r="S98" s="201">
        <v>0</v>
      </c>
      <c r="T98" s="202">
        <f t="shared" ref="T98:T106" si="13"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78</v>
      </c>
      <c r="AY98" s="17" t="s">
        <v>166</v>
      </c>
      <c r="BE98" s="204">
        <f t="shared" ref="BE98:BE106" si="14">IF(N98="základní",J98,0)</f>
        <v>0</v>
      </c>
      <c r="BF98" s="204">
        <f t="shared" ref="BF98:BF106" si="15">IF(N98="snížená",J98,0)</f>
        <v>0</v>
      </c>
      <c r="BG98" s="204">
        <f t="shared" ref="BG98:BG106" si="16">IF(N98="zákl. přenesená",J98,0)</f>
        <v>0</v>
      </c>
      <c r="BH98" s="204">
        <f t="shared" ref="BH98:BH106" si="17">IF(N98="sníž. přenesená",J98,0)</f>
        <v>0</v>
      </c>
      <c r="BI98" s="204">
        <f t="shared" ref="BI98:BI106" si="18">IF(N98="nulová",J98,0)</f>
        <v>0</v>
      </c>
      <c r="BJ98" s="17" t="s">
        <v>78</v>
      </c>
      <c r="BK98" s="204">
        <f t="shared" ref="BK98:BK106" si="19">ROUND(I98*H98,2)</f>
        <v>0</v>
      </c>
      <c r="BL98" s="17" t="s">
        <v>173</v>
      </c>
      <c r="BM98" s="203" t="s">
        <v>1813</v>
      </c>
    </row>
    <row r="99" spans="1:65" s="2" customFormat="1" ht="16.5" customHeight="1">
      <c r="A99" s="34"/>
      <c r="B99" s="35"/>
      <c r="C99" s="192" t="s">
        <v>238</v>
      </c>
      <c r="D99" s="192" t="s">
        <v>168</v>
      </c>
      <c r="E99" s="193" t="s">
        <v>1814</v>
      </c>
      <c r="F99" s="194" t="s">
        <v>1815</v>
      </c>
      <c r="G99" s="195" t="s">
        <v>215</v>
      </c>
      <c r="H99" s="196">
        <v>115.5</v>
      </c>
      <c r="I99" s="197"/>
      <c r="J99" s="198">
        <f t="shared" si="10"/>
        <v>0</v>
      </c>
      <c r="K99" s="194" t="s">
        <v>19</v>
      </c>
      <c r="L99" s="39"/>
      <c r="M99" s="199" t="s">
        <v>19</v>
      </c>
      <c r="N99" s="200" t="s">
        <v>42</v>
      </c>
      <c r="O99" s="64"/>
      <c r="P99" s="201">
        <f t="shared" si="11"/>
        <v>0</v>
      </c>
      <c r="Q99" s="201">
        <v>0</v>
      </c>
      <c r="R99" s="201">
        <f t="shared" si="12"/>
        <v>0</v>
      </c>
      <c r="S99" s="201">
        <v>0</v>
      </c>
      <c r="T99" s="202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173</v>
      </c>
      <c r="AT99" s="203" t="s">
        <v>168</v>
      </c>
      <c r="AU99" s="203" t="s">
        <v>78</v>
      </c>
      <c r="AY99" s="17" t="s">
        <v>166</v>
      </c>
      <c r="BE99" s="204">
        <f t="shared" si="14"/>
        <v>0</v>
      </c>
      <c r="BF99" s="204">
        <f t="shared" si="15"/>
        <v>0</v>
      </c>
      <c r="BG99" s="204">
        <f t="shared" si="16"/>
        <v>0</v>
      </c>
      <c r="BH99" s="204">
        <f t="shared" si="17"/>
        <v>0</v>
      </c>
      <c r="BI99" s="204">
        <f t="shared" si="18"/>
        <v>0</v>
      </c>
      <c r="BJ99" s="17" t="s">
        <v>78</v>
      </c>
      <c r="BK99" s="204">
        <f t="shared" si="19"/>
        <v>0</v>
      </c>
      <c r="BL99" s="17" t="s">
        <v>173</v>
      </c>
      <c r="BM99" s="203" t="s">
        <v>1816</v>
      </c>
    </row>
    <row r="100" spans="1:65" s="2" customFormat="1" ht="16.5" customHeight="1">
      <c r="A100" s="34"/>
      <c r="B100" s="35"/>
      <c r="C100" s="192" t="s">
        <v>8</v>
      </c>
      <c r="D100" s="192" t="s">
        <v>168</v>
      </c>
      <c r="E100" s="193" t="s">
        <v>1817</v>
      </c>
      <c r="F100" s="194" t="s">
        <v>1818</v>
      </c>
      <c r="G100" s="195" t="s">
        <v>215</v>
      </c>
      <c r="H100" s="196">
        <v>21</v>
      </c>
      <c r="I100" s="197"/>
      <c r="J100" s="198">
        <f t="shared" si="10"/>
        <v>0</v>
      </c>
      <c r="K100" s="194" t="s">
        <v>19</v>
      </c>
      <c r="L100" s="39"/>
      <c r="M100" s="199" t="s">
        <v>19</v>
      </c>
      <c r="N100" s="200" t="s">
        <v>42</v>
      </c>
      <c r="O100" s="64"/>
      <c r="P100" s="201">
        <f t="shared" si="11"/>
        <v>0</v>
      </c>
      <c r="Q100" s="201">
        <v>0</v>
      </c>
      <c r="R100" s="201">
        <f t="shared" si="12"/>
        <v>0</v>
      </c>
      <c r="S100" s="201">
        <v>0</v>
      </c>
      <c r="T100" s="202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78</v>
      </c>
      <c r="AY100" s="17" t="s">
        <v>166</v>
      </c>
      <c r="BE100" s="204">
        <f t="shared" si="14"/>
        <v>0</v>
      </c>
      <c r="BF100" s="204">
        <f t="shared" si="15"/>
        <v>0</v>
      </c>
      <c r="BG100" s="204">
        <f t="shared" si="16"/>
        <v>0</v>
      </c>
      <c r="BH100" s="204">
        <f t="shared" si="17"/>
        <v>0</v>
      </c>
      <c r="BI100" s="204">
        <f t="shared" si="18"/>
        <v>0</v>
      </c>
      <c r="BJ100" s="17" t="s">
        <v>78</v>
      </c>
      <c r="BK100" s="204">
        <f t="shared" si="19"/>
        <v>0</v>
      </c>
      <c r="BL100" s="17" t="s">
        <v>173</v>
      </c>
      <c r="BM100" s="203" t="s">
        <v>1819</v>
      </c>
    </row>
    <row r="101" spans="1:65" s="2" customFormat="1" ht="16.5" customHeight="1">
      <c r="A101" s="34"/>
      <c r="B101" s="35"/>
      <c r="C101" s="192" t="s">
        <v>250</v>
      </c>
      <c r="D101" s="192" t="s">
        <v>168</v>
      </c>
      <c r="E101" s="193" t="s">
        <v>1820</v>
      </c>
      <c r="F101" s="194" t="s">
        <v>1821</v>
      </c>
      <c r="G101" s="195" t="s">
        <v>1585</v>
      </c>
      <c r="H101" s="196">
        <v>1</v>
      </c>
      <c r="I101" s="197"/>
      <c r="J101" s="198">
        <f t="shared" si="10"/>
        <v>0</v>
      </c>
      <c r="K101" s="194" t="s">
        <v>19</v>
      </c>
      <c r="L101" s="39"/>
      <c r="M101" s="199" t="s">
        <v>19</v>
      </c>
      <c r="N101" s="200" t="s">
        <v>42</v>
      </c>
      <c r="O101" s="64"/>
      <c r="P101" s="201">
        <f t="shared" si="11"/>
        <v>0</v>
      </c>
      <c r="Q101" s="201">
        <v>0</v>
      </c>
      <c r="R101" s="201">
        <f t="shared" si="12"/>
        <v>0</v>
      </c>
      <c r="S101" s="201">
        <v>0</v>
      </c>
      <c r="T101" s="202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173</v>
      </c>
      <c r="AT101" s="203" t="s">
        <v>168</v>
      </c>
      <c r="AU101" s="203" t="s">
        <v>78</v>
      </c>
      <c r="AY101" s="17" t="s">
        <v>166</v>
      </c>
      <c r="BE101" s="204">
        <f t="shared" si="14"/>
        <v>0</v>
      </c>
      <c r="BF101" s="204">
        <f t="shared" si="15"/>
        <v>0</v>
      </c>
      <c r="BG101" s="204">
        <f t="shared" si="16"/>
        <v>0</v>
      </c>
      <c r="BH101" s="204">
        <f t="shared" si="17"/>
        <v>0</v>
      </c>
      <c r="BI101" s="204">
        <f t="shared" si="18"/>
        <v>0</v>
      </c>
      <c r="BJ101" s="17" t="s">
        <v>78</v>
      </c>
      <c r="BK101" s="204">
        <f t="shared" si="19"/>
        <v>0</v>
      </c>
      <c r="BL101" s="17" t="s">
        <v>173</v>
      </c>
      <c r="BM101" s="203" t="s">
        <v>1822</v>
      </c>
    </row>
    <row r="102" spans="1:65" s="2" customFormat="1" ht="21.75" customHeight="1">
      <c r="A102" s="34"/>
      <c r="B102" s="35"/>
      <c r="C102" s="192" t="s">
        <v>256</v>
      </c>
      <c r="D102" s="192" t="s">
        <v>168</v>
      </c>
      <c r="E102" s="193" t="s">
        <v>1823</v>
      </c>
      <c r="F102" s="194" t="s">
        <v>1795</v>
      </c>
      <c r="G102" s="195" t="s">
        <v>1585</v>
      </c>
      <c r="H102" s="196">
        <v>1</v>
      </c>
      <c r="I102" s="197"/>
      <c r="J102" s="198">
        <f t="shared" si="10"/>
        <v>0</v>
      </c>
      <c r="K102" s="194" t="s">
        <v>19</v>
      </c>
      <c r="L102" s="39"/>
      <c r="M102" s="199" t="s">
        <v>19</v>
      </c>
      <c r="N102" s="200" t="s">
        <v>42</v>
      </c>
      <c r="O102" s="64"/>
      <c r="P102" s="201">
        <f t="shared" si="11"/>
        <v>0</v>
      </c>
      <c r="Q102" s="201">
        <v>0</v>
      </c>
      <c r="R102" s="201">
        <f t="shared" si="12"/>
        <v>0</v>
      </c>
      <c r="S102" s="201">
        <v>0</v>
      </c>
      <c r="T102" s="202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173</v>
      </c>
      <c r="AT102" s="203" t="s">
        <v>168</v>
      </c>
      <c r="AU102" s="203" t="s">
        <v>78</v>
      </c>
      <c r="AY102" s="17" t="s">
        <v>166</v>
      </c>
      <c r="BE102" s="204">
        <f t="shared" si="14"/>
        <v>0</v>
      </c>
      <c r="BF102" s="204">
        <f t="shared" si="15"/>
        <v>0</v>
      </c>
      <c r="BG102" s="204">
        <f t="shared" si="16"/>
        <v>0</v>
      </c>
      <c r="BH102" s="204">
        <f t="shared" si="17"/>
        <v>0</v>
      </c>
      <c r="BI102" s="204">
        <f t="shared" si="18"/>
        <v>0</v>
      </c>
      <c r="BJ102" s="17" t="s">
        <v>78</v>
      </c>
      <c r="BK102" s="204">
        <f t="shared" si="19"/>
        <v>0</v>
      </c>
      <c r="BL102" s="17" t="s">
        <v>173</v>
      </c>
      <c r="BM102" s="203" t="s">
        <v>1824</v>
      </c>
    </row>
    <row r="103" spans="1:65" s="2" customFormat="1" ht="16.5" customHeight="1">
      <c r="A103" s="34"/>
      <c r="B103" s="35"/>
      <c r="C103" s="192" t="s">
        <v>262</v>
      </c>
      <c r="D103" s="192" t="s">
        <v>168</v>
      </c>
      <c r="E103" s="193" t="s">
        <v>1825</v>
      </c>
      <c r="F103" s="194" t="s">
        <v>1826</v>
      </c>
      <c r="G103" s="195" t="s">
        <v>215</v>
      </c>
      <c r="H103" s="196">
        <v>31.5</v>
      </c>
      <c r="I103" s="197"/>
      <c r="J103" s="198">
        <f t="shared" si="10"/>
        <v>0</v>
      </c>
      <c r="K103" s="194" t="s">
        <v>19</v>
      </c>
      <c r="L103" s="39"/>
      <c r="M103" s="199" t="s">
        <v>19</v>
      </c>
      <c r="N103" s="200" t="s">
        <v>42</v>
      </c>
      <c r="O103" s="64"/>
      <c r="P103" s="201">
        <f t="shared" si="11"/>
        <v>0</v>
      </c>
      <c r="Q103" s="201">
        <v>0</v>
      </c>
      <c r="R103" s="201">
        <f t="shared" si="12"/>
        <v>0</v>
      </c>
      <c r="S103" s="201">
        <v>0</v>
      </c>
      <c r="T103" s="202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173</v>
      </c>
      <c r="AT103" s="203" t="s">
        <v>168</v>
      </c>
      <c r="AU103" s="203" t="s">
        <v>78</v>
      </c>
      <c r="AY103" s="17" t="s">
        <v>166</v>
      </c>
      <c r="BE103" s="204">
        <f t="shared" si="14"/>
        <v>0</v>
      </c>
      <c r="BF103" s="204">
        <f t="shared" si="15"/>
        <v>0</v>
      </c>
      <c r="BG103" s="204">
        <f t="shared" si="16"/>
        <v>0</v>
      </c>
      <c r="BH103" s="204">
        <f t="shared" si="17"/>
        <v>0</v>
      </c>
      <c r="BI103" s="204">
        <f t="shared" si="18"/>
        <v>0</v>
      </c>
      <c r="BJ103" s="17" t="s">
        <v>78</v>
      </c>
      <c r="BK103" s="204">
        <f t="shared" si="19"/>
        <v>0</v>
      </c>
      <c r="BL103" s="17" t="s">
        <v>173</v>
      </c>
      <c r="BM103" s="203" t="s">
        <v>1827</v>
      </c>
    </row>
    <row r="104" spans="1:65" s="2" customFormat="1" ht="16.5" customHeight="1">
      <c r="A104" s="34"/>
      <c r="B104" s="35"/>
      <c r="C104" s="192" t="s">
        <v>268</v>
      </c>
      <c r="D104" s="192" t="s">
        <v>168</v>
      </c>
      <c r="E104" s="193" t="s">
        <v>1828</v>
      </c>
      <c r="F104" s="194" t="s">
        <v>1829</v>
      </c>
      <c r="G104" s="195" t="s">
        <v>1585</v>
      </c>
      <c r="H104" s="196">
        <v>2</v>
      </c>
      <c r="I104" s="197"/>
      <c r="J104" s="198">
        <f t="shared" si="10"/>
        <v>0</v>
      </c>
      <c r="K104" s="194" t="s">
        <v>19</v>
      </c>
      <c r="L104" s="39"/>
      <c r="M104" s="199" t="s">
        <v>19</v>
      </c>
      <c r="N104" s="200" t="s">
        <v>42</v>
      </c>
      <c r="O104" s="64"/>
      <c r="P104" s="201">
        <f t="shared" si="11"/>
        <v>0</v>
      </c>
      <c r="Q104" s="201">
        <v>0</v>
      </c>
      <c r="R104" s="201">
        <f t="shared" si="12"/>
        <v>0</v>
      </c>
      <c r="S104" s="201">
        <v>0</v>
      </c>
      <c r="T104" s="202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78</v>
      </c>
      <c r="AY104" s="17" t="s">
        <v>166</v>
      </c>
      <c r="BE104" s="204">
        <f t="shared" si="14"/>
        <v>0</v>
      </c>
      <c r="BF104" s="204">
        <f t="shared" si="15"/>
        <v>0</v>
      </c>
      <c r="BG104" s="204">
        <f t="shared" si="16"/>
        <v>0</v>
      </c>
      <c r="BH104" s="204">
        <f t="shared" si="17"/>
        <v>0</v>
      </c>
      <c r="BI104" s="204">
        <f t="shared" si="18"/>
        <v>0</v>
      </c>
      <c r="BJ104" s="17" t="s">
        <v>78</v>
      </c>
      <c r="BK104" s="204">
        <f t="shared" si="19"/>
        <v>0</v>
      </c>
      <c r="BL104" s="17" t="s">
        <v>173</v>
      </c>
      <c r="BM104" s="203" t="s">
        <v>1830</v>
      </c>
    </row>
    <row r="105" spans="1:65" s="2" customFormat="1" ht="16.5" customHeight="1">
      <c r="A105" s="34"/>
      <c r="B105" s="35"/>
      <c r="C105" s="192" t="s">
        <v>274</v>
      </c>
      <c r="D105" s="192" t="s">
        <v>168</v>
      </c>
      <c r="E105" s="193" t="s">
        <v>1831</v>
      </c>
      <c r="F105" s="194" t="s">
        <v>1789</v>
      </c>
      <c r="G105" s="195" t="s">
        <v>1585</v>
      </c>
      <c r="H105" s="196">
        <v>1</v>
      </c>
      <c r="I105" s="197"/>
      <c r="J105" s="198">
        <f t="shared" si="10"/>
        <v>0</v>
      </c>
      <c r="K105" s="194" t="s">
        <v>19</v>
      </c>
      <c r="L105" s="39"/>
      <c r="M105" s="199" t="s">
        <v>19</v>
      </c>
      <c r="N105" s="200" t="s">
        <v>42</v>
      </c>
      <c r="O105" s="64"/>
      <c r="P105" s="201">
        <f t="shared" si="11"/>
        <v>0</v>
      </c>
      <c r="Q105" s="201">
        <v>0</v>
      </c>
      <c r="R105" s="201">
        <f t="shared" si="12"/>
        <v>0</v>
      </c>
      <c r="S105" s="201">
        <v>0</v>
      </c>
      <c r="T105" s="202">
        <f t="shared" si="1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173</v>
      </c>
      <c r="AT105" s="203" t="s">
        <v>168</v>
      </c>
      <c r="AU105" s="203" t="s">
        <v>78</v>
      </c>
      <c r="AY105" s="17" t="s">
        <v>166</v>
      </c>
      <c r="BE105" s="204">
        <f t="shared" si="14"/>
        <v>0</v>
      </c>
      <c r="BF105" s="204">
        <f t="shared" si="15"/>
        <v>0</v>
      </c>
      <c r="BG105" s="204">
        <f t="shared" si="16"/>
        <v>0</v>
      </c>
      <c r="BH105" s="204">
        <f t="shared" si="17"/>
        <v>0</v>
      </c>
      <c r="BI105" s="204">
        <f t="shared" si="18"/>
        <v>0</v>
      </c>
      <c r="BJ105" s="17" t="s">
        <v>78</v>
      </c>
      <c r="BK105" s="204">
        <f t="shared" si="19"/>
        <v>0</v>
      </c>
      <c r="BL105" s="17" t="s">
        <v>173</v>
      </c>
      <c r="BM105" s="203" t="s">
        <v>1832</v>
      </c>
    </row>
    <row r="106" spans="1:65" s="2" customFormat="1" ht="16.5" customHeight="1">
      <c r="A106" s="34"/>
      <c r="B106" s="35"/>
      <c r="C106" s="192" t="s">
        <v>7</v>
      </c>
      <c r="D106" s="192" t="s">
        <v>168</v>
      </c>
      <c r="E106" s="193" t="s">
        <v>1833</v>
      </c>
      <c r="F106" s="194" t="s">
        <v>1792</v>
      </c>
      <c r="G106" s="195" t="s">
        <v>1585</v>
      </c>
      <c r="H106" s="196">
        <v>1</v>
      </c>
      <c r="I106" s="197"/>
      <c r="J106" s="198">
        <f t="shared" si="10"/>
        <v>0</v>
      </c>
      <c r="K106" s="194" t="s">
        <v>19</v>
      </c>
      <c r="L106" s="39"/>
      <c r="M106" s="199" t="s">
        <v>19</v>
      </c>
      <c r="N106" s="200" t="s">
        <v>42</v>
      </c>
      <c r="O106" s="64"/>
      <c r="P106" s="201">
        <f t="shared" si="11"/>
        <v>0</v>
      </c>
      <c r="Q106" s="201">
        <v>0</v>
      </c>
      <c r="R106" s="201">
        <f t="shared" si="12"/>
        <v>0</v>
      </c>
      <c r="S106" s="201">
        <v>0</v>
      </c>
      <c r="T106" s="202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173</v>
      </c>
      <c r="AT106" s="203" t="s">
        <v>168</v>
      </c>
      <c r="AU106" s="203" t="s">
        <v>78</v>
      </c>
      <c r="AY106" s="17" t="s">
        <v>166</v>
      </c>
      <c r="BE106" s="204">
        <f t="shared" si="14"/>
        <v>0</v>
      </c>
      <c r="BF106" s="204">
        <f t="shared" si="15"/>
        <v>0</v>
      </c>
      <c r="BG106" s="204">
        <f t="shared" si="16"/>
        <v>0</v>
      </c>
      <c r="BH106" s="204">
        <f t="shared" si="17"/>
        <v>0</v>
      </c>
      <c r="BI106" s="204">
        <f t="shared" si="18"/>
        <v>0</v>
      </c>
      <c r="BJ106" s="17" t="s">
        <v>78</v>
      </c>
      <c r="BK106" s="204">
        <f t="shared" si="19"/>
        <v>0</v>
      </c>
      <c r="BL106" s="17" t="s">
        <v>173</v>
      </c>
      <c r="BM106" s="203" t="s">
        <v>1834</v>
      </c>
    </row>
    <row r="107" spans="1:65" s="12" customFormat="1" ht="25.9" customHeight="1">
      <c r="B107" s="176"/>
      <c r="C107" s="177"/>
      <c r="D107" s="178" t="s">
        <v>70</v>
      </c>
      <c r="E107" s="179" t="s">
        <v>1835</v>
      </c>
      <c r="F107" s="179" t="s">
        <v>1706</v>
      </c>
      <c r="G107" s="177"/>
      <c r="H107" s="177"/>
      <c r="I107" s="180"/>
      <c r="J107" s="181">
        <f>BK107</f>
        <v>0</v>
      </c>
      <c r="K107" s="177"/>
      <c r="L107" s="182"/>
      <c r="M107" s="183"/>
      <c r="N107" s="184"/>
      <c r="O107" s="184"/>
      <c r="P107" s="185">
        <f>SUM(P108:P121)</f>
        <v>0</v>
      </c>
      <c r="Q107" s="184"/>
      <c r="R107" s="185">
        <f>SUM(R108:R121)</f>
        <v>0</v>
      </c>
      <c r="S107" s="184"/>
      <c r="T107" s="186">
        <f>SUM(T108:T121)</f>
        <v>0</v>
      </c>
      <c r="AR107" s="187" t="s">
        <v>78</v>
      </c>
      <c r="AT107" s="188" t="s">
        <v>70</v>
      </c>
      <c r="AU107" s="188" t="s">
        <v>71</v>
      </c>
      <c r="AY107" s="187" t="s">
        <v>166</v>
      </c>
      <c r="BK107" s="189">
        <f>SUM(BK108:BK121)</f>
        <v>0</v>
      </c>
    </row>
    <row r="108" spans="1:65" s="2" customFormat="1" ht="16.5" customHeight="1">
      <c r="A108" s="34"/>
      <c r="B108" s="35"/>
      <c r="C108" s="192" t="s">
        <v>290</v>
      </c>
      <c r="D108" s="192" t="s">
        <v>168</v>
      </c>
      <c r="E108" s="193" t="s">
        <v>1836</v>
      </c>
      <c r="F108" s="194" t="s">
        <v>1708</v>
      </c>
      <c r="G108" s="195" t="s">
        <v>932</v>
      </c>
      <c r="H108" s="196">
        <v>0.2</v>
      </c>
      <c r="I108" s="197"/>
      <c r="J108" s="198">
        <f t="shared" ref="J108:J121" si="20">ROUND(I108*H108,2)</f>
        <v>0</v>
      </c>
      <c r="K108" s="194" t="s">
        <v>19</v>
      </c>
      <c r="L108" s="39"/>
      <c r="M108" s="199" t="s">
        <v>19</v>
      </c>
      <c r="N108" s="200" t="s">
        <v>42</v>
      </c>
      <c r="O108" s="64"/>
      <c r="P108" s="201">
        <f t="shared" ref="P108:P121" si="21">O108*H108</f>
        <v>0</v>
      </c>
      <c r="Q108" s="201">
        <v>0</v>
      </c>
      <c r="R108" s="201">
        <f t="shared" ref="R108:R121" si="22">Q108*H108</f>
        <v>0</v>
      </c>
      <c r="S108" s="201">
        <v>0</v>
      </c>
      <c r="T108" s="202">
        <f t="shared" ref="T108:T121" si="23"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173</v>
      </c>
      <c r="AT108" s="203" t="s">
        <v>168</v>
      </c>
      <c r="AU108" s="203" t="s">
        <v>78</v>
      </c>
      <c r="AY108" s="17" t="s">
        <v>166</v>
      </c>
      <c r="BE108" s="204">
        <f t="shared" ref="BE108:BE121" si="24">IF(N108="základní",J108,0)</f>
        <v>0</v>
      </c>
      <c r="BF108" s="204">
        <f t="shared" ref="BF108:BF121" si="25">IF(N108="snížená",J108,0)</f>
        <v>0</v>
      </c>
      <c r="BG108" s="204">
        <f t="shared" ref="BG108:BG121" si="26">IF(N108="zákl. přenesená",J108,0)</f>
        <v>0</v>
      </c>
      <c r="BH108" s="204">
        <f t="shared" ref="BH108:BH121" si="27">IF(N108="sníž. přenesená",J108,0)</f>
        <v>0</v>
      </c>
      <c r="BI108" s="204">
        <f t="shared" ref="BI108:BI121" si="28">IF(N108="nulová",J108,0)</f>
        <v>0</v>
      </c>
      <c r="BJ108" s="17" t="s">
        <v>78</v>
      </c>
      <c r="BK108" s="204">
        <f t="shared" ref="BK108:BK121" si="29">ROUND(I108*H108,2)</f>
        <v>0</v>
      </c>
      <c r="BL108" s="17" t="s">
        <v>173</v>
      </c>
      <c r="BM108" s="203" t="s">
        <v>1837</v>
      </c>
    </row>
    <row r="109" spans="1:65" s="2" customFormat="1" ht="16.5" customHeight="1">
      <c r="A109" s="34"/>
      <c r="B109" s="35"/>
      <c r="C109" s="192" t="s">
        <v>297</v>
      </c>
      <c r="D109" s="192" t="s">
        <v>168</v>
      </c>
      <c r="E109" s="193" t="s">
        <v>1838</v>
      </c>
      <c r="F109" s="194" t="s">
        <v>1839</v>
      </c>
      <c r="G109" s="195" t="s">
        <v>1585</v>
      </c>
      <c r="H109" s="196">
        <v>1</v>
      </c>
      <c r="I109" s="197"/>
      <c r="J109" s="198">
        <f t="shared" si="20"/>
        <v>0</v>
      </c>
      <c r="K109" s="194" t="s">
        <v>19</v>
      </c>
      <c r="L109" s="39"/>
      <c r="M109" s="199" t="s">
        <v>19</v>
      </c>
      <c r="N109" s="200" t="s">
        <v>42</v>
      </c>
      <c r="O109" s="64"/>
      <c r="P109" s="201">
        <f t="shared" si="21"/>
        <v>0</v>
      </c>
      <c r="Q109" s="201">
        <v>0</v>
      </c>
      <c r="R109" s="201">
        <f t="shared" si="22"/>
        <v>0</v>
      </c>
      <c r="S109" s="201">
        <v>0</v>
      </c>
      <c r="T109" s="202">
        <f t="shared" si="2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78</v>
      </c>
      <c r="AY109" s="17" t="s">
        <v>166</v>
      </c>
      <c r="BE109" s="204">
        <f t="shared" si="24"/>
        <v>0</v>
      </c>
      <c r="BF109" s="204">
        <f t="shared" si="25"/>
        <v>0</v>
      </c>
      <c r="BG109" s="204">
        <f t="shared" si="26"/>
        <v>0</v>
      </c>
      <c r="BH109" s="204">
        <f t="shared" si="27"/>
        <v>0</v>
      </c>
      <c r="BI109" s="204">
        <f t="shared" si="28"/>
        <v>0</v>
      </c>
      <c r="BJ109" s="17" t="s">
        <v>78</v>
      </c>
      <c r="BK109" s="204">
        <f t="shared" si="29"/>
        <v>0</v>
      </c>
      <c r="BL109" s="17" t="s">
        <v>173</v>
      </c>
      <c r="BM109" s="203" t="s">
        <v>1840</v>
      </c>
    </row>
    <row r="110" spans="1:65" s="2" customFormat="1" ht="16.5" customHeight="1">
      <c r="A110" s="34"/>
      <c r="B110" s="35"/>
      <c r="C110" s="192" t="s">
        <v>301</v>
      </c>
      <c r="D110" s="192" t="s">
        <v>168</v>
      </c>
      <c r="E110" s="193" t="s">
        <v>1841</v>
      </c>
      <c r="F110" s="194" t="s">
        <v>1714</v>
      </c>
      <c r="G110" s="195" t="s">
        <v>215</v>
      </c>
      <c r="H110" s="196">
        <v>160</v>
      </c>
      <c r="I110" s="197"/>
      <c r="J110" s="198">
        <f t="shared" si="20"/>
        <v>0</v>
      </c>
      <c r="K110" s="194" t="s">
        <v>19</v>
      </c>
      <c r="L110" s="39"/>
      <c r="M110" s="199" t="s">
        <v>19</v>
      </c>
      <c r="N110" s="200" t="s">
        <v>42</v>
      </c>
      <c r="O110" s="64"/>
      <c r="P110" s="201">
        <f t="shared" si="21"/>
        <v>0</v>
      </c>
      <c r="Q110" s="201">
        <v>0</v>
      </c>
      <c r="R110" s="201">
        <f t="shared" si="22"/>
        <v>0</v>
      </c>
      <c r="S110" s="201">
        <v>0</v>
      </c>
      <c r="T110" s="202">
        <f t="shared" si="2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173</v>
      </c>
      <c r="AT110" s="203" t="s">
        <v>168</v>
      </c>
      <c r="AU110" s="203" t="s">
        <v>78</v>
      </c>
      <c r="AY110" s="17" t="s">
        <v>166</v>
      </c>
      <c r="BE110" s="204">
        <f t="shared" si="24"/>
        <v>0</v>
      </c>
      <c r="BF110" s="204">
        <f t="shared" si="25"/>
        <v>0</v>
      </c>
      <c r="BG110" s="204">
        <f t="shared" si="26"/>
        <v>0</v>
      </c>
      <c r="BH110" s="204">
        <f t="shared" si="27"/>
        <v>0</v>
      </c>
      <c r="BI110" s="204">
        <f t="shared" si="28"/>
        <v>0</v>
      </c>
      <c r="BJ110" s="17" t="s">
        <v>78</v>
      </c>
      <c r="BK110" s="204">
        <f t="shared" si="29"/>
        <v>0</v>
      </c>
      <c r="BL110" s="17" t="s">
        <v>173</v>
      </c>
      <c r="BM110" s="203" t="s">
        <v>1842</v>
      </c>
    </row>
    <row r="111" spans="1:65" s="2" customFormat="1" ht="16.5" customHeight="1">
      <c r="A111" s="34"/>
      <c r="B111" s="35"/>
      <c r="C111" s="192" t="s">
        <v>308</v>
      </c>
      <c r="D111" s="192" t="s">
        <v>168</v>
      </c>
      <c r="E111" s="193" t="s">
        <v>1843</v>
      </c>
      <c r="F111" s="194" t="s">
        <v>1720</v>
      </c>
      <c r="G111" s="195" t="s">
        <v>215</v>
      </c>
      <c r="H111" s="196">
        <v>25</v>
      </c>
      <c r="I111" s="197"/>
      <c r="J111" s="198">
        <f t="shared" si="20"/>
        <v>0</v>
      </c>
      <c r="K111" s="194" t="s">
        <v>19</v>
      </c>
      <c r="L111" s="39"/>
      <c r="M111" s="199" t="s">
        <v>19</v>
      </c>
      <c r="N111" s="200" t="s">
        <v>42</v>
      </c>
      <c r="O111" s="64"/>
      <c r="P111" s="201">
        <f t="shared" si="21"/>
        <v>0</v>
      </c>
      <c r="Q111" s="201">
        <v>0</v>
      </c>
      <c r="R111" s="201">
        <f t="shared" si="22"/>
        <v>0</v>
      </c>
      <c r="S111" s="201">
        <v>0</v>
      </c>
      <c r="T111" s="202">
        <f t="shared" si="2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173</v>
      </c>
      <c r="AT111" s="203" t="s">
        <v>168</v>
      </c>
      <c r="AU111" s="203" t="s">
        <v>78</v>
      </c>
      <c r="AY111" s="17" t="s">
        <v>166</v>
      </c>
      <c r="BE111" s="204">
        <f t="shared" si="24"/>
        <v>0</v>
      </c>
      <c r="BF111" s="204">
        <f t="shared" si="25"/>
        <v>0</v>
      </c>
      <c r="BG111" s="204">
        <f t="shared" si="26"/>
        <v>0</v>
      </c>
      <c r="BH111" s="204">
        <f t="shared" si="27"/>
        <v>0</v>
      </c>
      <c r="BI111" s="204">
        <f t="shared" si="28"/>
        <v>0</v>
      </c>
      <c r="BJ111" s="17" t="s">
        <v>78</v>
      </c>
      <c r="BK111" s="204">
        <f t="shared" si="29"/>
        <v>0</v>
      </c>
      <c r="BL111" s="17" t="s">
        <v>173</v>
      </c>
      <c r="BM111" s="203" t="s">
        <v>1844</v>
      </c>
    </row>
    <row r="112" spans="1:65" s="2" customFormat="1" ht="16.5" customHeight="1">
      <c r="A112" s="34"/>
      <c r="B112" s="35"/>
      <c r="C112" s="192" t="s">
        <v>312</v>
      </c>
      <c r="D112" s="192" t="s">
        <v>168</v>
      </c>
      <c r="E112" s="193" t="s">
        <v>1845</v>
      </c>
      <c r="F112" s="194" t="s">
        <v>1717</v>
      </c>
      <c r="G112" s="195" t="s">
        <v>215</v>
      </c>
      <c r="H112" s="196">
        <v>160</v>
      </c>
      <c r="I112" s="197"/>
      <c r="J112" s="198">
        <f t="shared" si="20"/>
        <v>0</v>
      </c>
      <c r="K112" s="194" t="s">
        <v>19</v>
      </c>
      <c r="L112" s="39"/>
      <c r="M112" s="199" t="s">
        <v>19</v>
      </c>
      <c r="N112" s="200" t="s">
        <v>42</v>
      </c>
      <c r="O112" s="64"/>
      <c r="P112" s="201">
        <f t="shared" si="21"/>
        <v>0</v>
      </c>
      <c r="Q112" s="201">
        <v>0</v>
      </c>
      <c r="R112" s="201">
        <f t="shared" si="22"/>
        <v>0</v>
      </c>
      <c r="S112" s="201">
        <v>0</v>
      </c>
      <c r="T112" s="202">
        <f t="shared" si="2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173</v>
      </c>
      <c r="AT112" s="203" t="s">
        <v>168</v>
      </c>
      <c r="AU112" s="203" t="s">
        <v>78</v>
      </c>
      <c r="AY112" s="17" t="s">
        <v>166</v>
      </c>
      <c r="BE112" s="204">
        <f t="shared" si="24"/>
        <v>0</v>
      </c>
      <c r="BF112" s="204">
        <f t="shared" si="25"/>
        <v>0</v>
      </c>
      <c r="BG112" s="204">
        <f t="shared" si="26"/>
        <v>0</v>
      </c>
      <c r="BH112" s="204">
        <f t="shared" si="27"/>
        <v>0</v>
      </c>
      <c r="BI112" s="204">
        <f t="shared" si="28"/>
        <v>0</v>
      </c>
      <c r="BJ112" s="17" t="s">
        <v>78</v>
      </c>
      <c r="BK112" s="204">
        <f t="shared" si="29"/>
        <v>0</v>
      </c>
      <c r="BL112" s="17" t="s">
        <v>173</v>
      </c>
      <c r="BM112" s="203" t="s">
        <v>1846</v>
      </c>
    </row>
    <row r="113" spans="1:65" s="2" customFormat="1" ht="16.5" customHeight="1">
      <c r="A113" s="34"/>
      <c r="B113" s="35"/>
      <c r="C113" s="192" t="s">
        <v>317</v>
      </c>
      <c r="D113" s="192" t="s">
        <v>168</v>
      </c>
      <c r="E113" s="193" t="s">
        <v>1847</v>
      </c>
      <c r="F113" s="194" t="s">
        <v>1723</v>
      </c>
      <c r="G113" s="195" t="s">
        <v>215</v>
      </c>
      <c r="H113" s="196">
        <v>25</v>
      </c>
      <c r="I113" s="197"/>
      <c r="J113" s="198">
        <f t="shared" si="20"/>
        <v>0</v>
      </c>
      <c r="K113" s="194" t="s">
        <v>19</v>
      </c>
      <c r="L113" s="39"/>
      <c r="M113" s="199" t="s">
        <v>19</v>
      </c>
      <c r="N113" s="200" t="s">
        <v>42</v>
      </c>
      <c r="O113" s="64"/>
      <c r="P113" s="201">
        <f t="shared" si="21"/>
        <v>0</v>
      </c>
      <c r="Q113" s="201">
        <v>0</v>
      </c>
      <c r="R113" s="201">
        <f t="shared" si="22"/>
        <v>0</v>
      </c>
      <c r="S113" s="201">
        <v>0</v>
      </c>
      <c r="T113" s="202">
        <f t="shared" si="2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173</v>
      </c>
      <c r="AT113" s="203" t="s">
        <v>168</v>
      </c>
      <c r="AU113" s="203" t="s">
        <v>78</v>
      </c>
      <c r="AY113" s="17" t="s">
        <v>166</v>
      </c>
      <c r="BE113" s="204">
        <f t="shared" si="24"/>
        <v>0</v>
      </c>
      <c r="BF113" s="204">
        <f t="shared" si="25"/>
        <v>0</v>
      </c>
      <c r="BG113" s="204">
        <f t="shared" si="26"/>
        <v>0</v>
      </c>
      <c r="BH113" s="204">
        <f t="shared" si="27"/>
        <v>0</v>
      </c>
      <c r="BI113" s="204">
        <f t="shared" si="28"/>
        <v>0</v>
      </c>
      <c r="BJ113" s="17" t="s">
        <v>78</v>
      </c>
      <c r="BK113" s="204">
        <f t="shared" si="29"/>
        <v>0</v>
      </c>
      <c r="BL113" s="17" t="s">
        <v>173</v>
      </c>
      <c r="BM113" s="203" t="s">
        <v>1848</v>
      </c>
    </row>
    <row r="114" spans="1:65" s="2" customFormat="1" ht="16.5" customHeight="1">
      <c r="A114" s="34"/>
      <c r="B114" s="35"/>
      <c r="C114" s="192" t="s">
        <v>323</v>
      </c>
      <c r="D114" s="192" t="s">
        <v>168</v>
      </c>
      <c r="E114" s="193" t="s">
        <v>1849</v>
      </c>
      <c r="F114" s="194" t="s">
        <v>1726</v>
      </c>
      <c r="G114" s="195" t="s">
        <v>171</v>
      </c>
      <c r="H114" s="196">
        <v>76.5</v>
      </c>
      <c r="I114" s="197"/>
      <c r="J114" s="198">
        <f t="shared" si="20"/>
        <v>0</v>
      </c>
      <c r="K114" s="194" t="s">
        <v>19</v>
      </c>
      <c r="L114" s="39"/>
      <c r="M114" s="199" t="s">
        <v>19</v>
      </c>
      <c r="N114" s="200" t="s">
        <v>42</v>
      </c>
      <c r="O114" s="64"/>
      <c r="P114" s="201">
        <f t="shared" si="21"/>
        <v>0</v>
      </c>
      <c r="Q114" s="201">
        <v>0</v>
      </c>
      <c r="R114" s="201">
        <f t="shared" si="22"/>
        <v>0</v>
      </c>
      <c r="S114" s="201">
        <v>0</v>
      </c>
      <c r="T114" s="202">
        <f t="shared" si="2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173</v>
      </c>
      <c r="AT114" s="203" t="s">
        <v>168</v>
      </c>
      <c r="AU114" s="203" t="s">
        <v>78</v>
      </c>
      <c r="AY114" s="17" t="s">
        <v>166</v>
      </c>
      <c r="BE114" s="204">
        <f t="shared" si="24"/>
        <v>0</v>
      </c>
      <c r="BF114" s="204">
        <f t="shared" si="25"/>
        <v>0</v>
      </c>
      <c r="BG114" s="204">
        <f t="shared" si="26"/>
        <v>0</v>
      </c>
      <c r="BH114" s="204">
        <f t="shared" si="27"/>
        <v>0</v>
      </c>
      <c r="BI114" s="204">
        <f t="shared" si="28"/>
        <v>0</v>
      </c>
      <c r="BJ114" s="17" t="s">
        <v>78</v>
      </c>
      <c r="BK114" s="204">
        <f t="shared" si="29"/>
        <v>0</v>
      </c>
      <c r="BL114" s="17" t="s">
        <v>173</v>
      </c>
      <c r="BM114" s="203" t="s">
        <v>1850</v>
      </c>
    </row>
    <row r="115" spans="1:65" s="2" customFormat="1" ht="16.5" customHeight="1">
      <c r="A115" s="34"/>
      <c r="B115" s="35"/>
      <c r="C115" s="192" t="s">
        <v>327</v>
      </c>
      <c r="D115" s="192" t="s">
        <v>168</v>
      </c>
      <c r="E115" s="193" t="s">
        <v>1851</v>
      </c>
      <c r="F115" s="194" t="s">
        <v>1852</v>
      </c>
      <c r="G115" s="195" t="s">
        <v>245</v>
      </c>
      <c r="H115" s="196">
        <v>3.2</v>
      </c>
      <c r="I115" s="197"/>
      <c r="J115" s="198">
        <f t="shared" si="20"/>
        <v>0</v>
      </c>
      <c r="K115" s="194" t="s">
        <v>19</v>
      </c>
      <c r="L115" s="39"/>
      <c r="M115" s="199" t="s">
        <v>19</v>
      </c>
      <c r="N115" s="200" t="s">
        <v>42</v>
      </c>
      <c r="O115" s="64"/>
      <c r="P115" s="201">
        <f t="shared" si="21"/>
        <v>0</v>
      </c>
      <c r="Q115" s="201">
        <v>0</v>
      </c>
      <c r="R115" s="201">
        <f t="shared" si="22"/>
        <v>0</v>
      </c>
      <c r="S115" s="201">
        <v>0</v>
      </c>
      <c r="T115" s="202">
        <f t="shared" si="2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173</v>
      </c>
      <c r="AT115" s="203" t="s">
        <v>168</v>
      </c>
      <c r="AU115" s="203" t="s">
        <v>78</v>
      </c>
      <c r="AY115" s="17" t="s">
        <v>166</v>
      </c>
      <c r="BE115" s="204">
        <f t="shared" si="24"/>
        <v>0</v>
      </c>
      <c r="BF115" s="204">
        <f t="shared" si="25"/>
        <v>0</v>
      </c>
      <c r="BG115" s="204">
        <f t="shared" si="26"/>
        <v>0</v>
      </c>
      <c r="BH115" s="204">
        <f t="shared" si="27"/>
        <v>0</v>
      </c>
      <c r="BI115" s="204">
        <f t="shared" si="28"/>
        <v>0</v>
      </c>
      <c r="BJ115" s="17" t="s">
        <v>78</v>
      </c>
      <c r="BK115" s="204">
        <f t="shared" si="29"/>
        <v>0</v>
      </c>
      <c r="BL115" s="17" t="s">
        <v>173</v>
      </c>
      <c r="BM115" s="203" t="s">
        <v>1853</v>
      </c>
    </row>
    <row r="116" spans="1:65" s="2" customFormat="1" ht="16.5" customHeight="1">
      <c r="A116" s="34"/>
      <c r="B116" s="35"/>
      <c r="C116" s="192" t="s">
        <v>331</v>
      </c>
      <c r="D116" s="192" t="s">
        <v>168</v>
      </c>
      <c r="E116" s="193" t="s">
        <v>1854</v>
      </c>
      <c r="F116" s="194" t="s">
        <v>1855</v>
      </c>
      <c r="G116" s="195" t="s">
        <v>215</v>
      </c>
      <c r="H116" s="196">
        <v>50</v>
      </c>
      <c r="I116" s="197"/>
      <c r="J116" s="198">
        <f t="shared" si="20"/>
        <v>0</v>
      </c>
      <c r="K116" s="194" t="s">
        <v>19</v>
      </c>
      <c r="L116" s="39"/>
      <c r="M116" s="199" t="s">
        <v>19</v>
      </c>
      <c r="N116" s="200" t="s">
        <v>42</v>
      </c>
      <c r="O116" s="64"/>
      <c r="P116" s="201">
        <f t="shared" si="21"/>
        <v>0</v>
      </c>
      <c r="Q116" s="201">
        <v>0</v>
      </c>
      <c r="R116" s="201">
        <f t="shared" si="22"/>
        <v>0</v>
      </c>
      <c r="S116" s="201">
        <v>0</v>
      </c>
      <c r="T116" s="202">
        <f t="shared" si="2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173</v>
      </c>
      <c r="AT116" s="203" t="s">
        <v>168</v>
      </c>
      <c r="AU116" s="203" t="s">
        <v>78</v>
      </c>
      <c r="AY116" s="17" t="s">
        <v>166</v>
      </c>
      <c r="BE116" s="204">
        <f t="shared" si="24"/>
        <v>0</v>
      </c>
      <c r="BF116" s="204">
        <f t="shared" si="25"/>
        <v>0</v>
      </c>
      <c r="BG116" s="204">
        <f t="shared" si="26"/>
        <v>0</v>
      </c>
      <c r="BH116" s="204">
        <f t="shared" si="27"/>
        <v>0</v>
      </c>
      <c r="BI116" s="204">
        <f t="shared" si="28"/>
        <v>0</v>
      </c>
      <c r="BJ116" s="17" t="s">
        <v>78</v>
      </c>
      <c r="BK116" s="204">
        <f t="shared" si="29"/>
        <v>0</v>
      </c>
      <c r="BL116" s="17" t="s">
        <v>173</v>
      </c>
      <c r="BM116" s="203" t="s">
        <v>1856</v>
      </c>
    </row>
    <row r="117" spans="1:65" s="2" customFormat="1" ht="16.5" customHeight="1">
      <c r="A117" s="34"/>
      <c r="B117" s="35"/>
      <c r="C117" s="192" t="s">
        <v>337</v>
      </c>
      <c r="D117" s="192" t="s">
        <v>168</v>
      </c>
      <c r="E117" s="193" t="s">
        <v>1857</v>
      </c>
      <c r="F117" s="194" t="s">
        <v>1735</v>
      </c>
      <c r="G117" s="195" t="s">
        <v>215</v>
      </c>
      <c r="H117" s="196">
        <v>185</v>
      </c>
      <c r="I117" s="197"/>
      <c r="J117" s="198">
        <f t="shared" si="20"/>
        <v>0</v>
      </c>
      <c r="K117" s="194" t="s">
        <v>19</v>
      </c>
      <c r="L117" s="39"/>
      <c r="M117" s="199" t="s">
        <v>19</v>
      </c>
      <c r="N117" s="200" t="s">
        <v>42</v>
      </c>
      <c r="O117" s="64"/>
      <c r="P117" s="201">
        <f t="shared" si="21"/>
        <v>0</v>
      </c>
      <c r="Q117" s="201">
        <v>0</v>
      </c>
      <c r="R117" s="201">
        <f t="shared" si="22"/>
        <v>0</v>
      </c>
      <c r="S117" s="201">
        <v>0</v>
      </c>
      <c r="T117" s="202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173</v>
      </c>
      <c r="AT117" s="203" t="s">
        <v>168</v>
      </c>
      <c r="AU117" s="203" t="s">
        <v>78</v>
      </c>
      <c r="AY117" s="17" t="s">
        <v>166</v>
      </c>
      <c r="BE117" s="204">
        <f t="shared" si="24"/>
        <v>0</v>
      </c>
      <c r="BF117" s="204">
        <f t="shared" si="25"/>
        <v>0</v>
      </c>
      <c r="BG117" s="204">
        <f t="shared" si="26"/>
        <v>0</v>
      </c>
      <c r="BH117" s="204">
        <f t="shared" si="27"/>
        <v>0</v>
      </c>
      <c r="BI117" s="204">
        <f t="shared" si="28"/>
        <v>0</v>
      </c>
      <c r="BJ117" s="17" t="s">
        <v>78</v>
      </c>
      <c r="BK117" s="204">
        <f t="shared" si="29"/>
        <v>0</v>
      </c>
      <c r="BL117" s="17" t="s">
        <v>173</v>
      </c>
      <c r="BM117" s="203" t="s">
        <v>1858</v>
      </c>
    </row>
    <row r="118" spans="1:65" s="2" customFormat="1" ht="16.5" customHeight="1">
      <c r="A118" s="34"/>
      <c r="B118" s="35"/>
      <c r="C118" s="192" t="s">
        <v>344</v>
      </c>
      <c r="D118" s="192" t="s">
        <v>168</v>
      </c>
      <c r="E118" s="193" t="s">
        <v>1859</v>
      </c>
      <c r="F118" s="194" t="s">
        <v>1860</v>
      </c>
      <c r="G118" s="195" t="s">
        <v>215</v>
      </c>
      <c r="H118" s="196">
        <v>40</v>
      </c>
      <c r="I118" s="197"/>
      <c r="J118" s="198">
        <f t="shared" si="20"/>
        <v>0</v>
      </c>
      <c r="K118" s="194" t="s">
        <v>19</v>
      </c>
      <c r="L118" s="39"/>
      <c r="M118" s="199" t="s">
        <v>19</v>
      </c>
      <c r="N118" s="200" t="s">
        <v>42</v>
      </c>
      <c r="O118" s="64"/>
      <c r="P118" s="201">
        <f t="shared" si="21"/>
        <v>0</v>
      </c>
      <c r="Q118" s="201">
        <v>0</v>
      </c>
      <c r="R118" s="201">
        <f t="shared" si="22"/>
        <v>0</v>
      </c>
      <c r="S118" s="201">
        <v>0</v>
      </c>
      <c r="T118" s="202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173</v>
      </c>
      <c r="AT118" s="203" t="s">
        <v>168</v>
      </c>
      <c r="AU118" s="203" t="s">
        <v>78</v>
      </c>
      <c r="AY118" s="17" t="s">
        <v>166</v>
      </c>
      <c r="BE118" s="204">
        <f t="shared" si="24"/>
        <v>0</v>
      </c>
      <c r="BF118" s="204">
        <f t="shared" si="25"/>
        <v>0</v>
      </c>
      <c r="BG118" s="204">
        <f t="shared" si="26"/>
        <v>0</v>
      </c>
      <c r="BH118" s="204">
        <f t="shared" si="27"/>
        <v>0</v>
      </c>
      <c r="BI118" s="204">
        <f t="shared" si="28"/>
        <v>0</v>
      </c>
      <c r="BJ118" s="17" t="s">
        <v>78</v>
      </c>
      <c r="BK118" s="204">
        <f t="shared" si="29"/>
        <v>0</v>
      </c>
      <c r="BL118" s="17" t="s">
        <v>173</v>
      </c>
      <c r="BM118" s="203" t="s">
        <v>1861</v>
      </c>
    </row>
    <row r="119" spans="1:65" s="2" customFormat="1" ht="16.5" customHeight="1">
      <c r="A119" s="34"/>
      <c r="B119" s="35"/>
      <c r="C119" s="192" t="s">
        <v>351</v>
      </c>
      <c r="D119" s="192" t="s">
        <v>168</v>
      </c>
      <c r="E119" s="193" t="s">
        <v>1862</v>
      </c>
      <c r="F119" s="194" t="s">
        <v>1748</v>
      </c>
      <c r="G119" s="195" t="s">
        <v>215</v>
      </c>
      <c r="H119" s="196">
        <v>160</v>
      </c>
      <c r="I119" s="197"/>
      <c r="J119" s="198">
        <f t="shared" si="20"/>
        <v>0</v>
      </c>
      <c r="K119" s="194" t="s">
        <v>19</v>
      </c>
      <c r="L119" s="39"/>
      <c r="M119" s="199" t="s">
        <v>19</v>
      </c>
      <c r="N119" s="200" t="s">
        <v>42</v>
      </c>
      <c r="O119" s="64"/>
      <c r="P119" s="201">
        <f t="shared" si="21"/>
        <v>0</v>
      </c>
      <c r="Q119" s="201">
        <v>0</v>
      </c>
      <c r="R119" s="201">
        <f t="shared" si="22"/>
        <v>0</v>
      </c>
      <c r="S119" s="201">
        <v>0</v>
      </c>
      <c r="T119" s="202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173</v>
      </c>
      <c r="AT119" s="203" t="s">
        <v>168</v>
      </c>
      <c r="AU119" s="203" t="s">
        <v>78</v>
      </c>
      <c r="AY119" s="17" t="s">
        <v>166</v>
      </c>
      <c r="BE119" s="204">
        <f t="shared" si="24"/>
        <v>0</v>
      </c>
      <c r="BF119" s="204">
        <f t="shared" si="25"/>
        <v>0</v>
      </c>
      <c r="BG119" s="204">
        <f t="shared" si="26"/>
        <v>0</v>
      </c>
      <c r="BH119" s="204">
        <f t="shared" si="27"/>
        <v>0</v>
      </c>
      <c r="BI119" s="204">
        <f t="shared" si="28"/>
        <v>0</v>
      </c>
      <c r="BJ119" s="17" t="s">
        <v>78</v>
      </c>
      <c r="BK119" s="204">
        <f t="shared" si="29"/>
        <v>0</v>
      </c>
      <c r="BL119" s="17" t="s">
        <v>173</v>
      </c>
      <c r="BM119" s="203" t="s">
        <v>1863</v>
      </c>
    </row>
    <row r="120" spans="1:65" s="2" customFormat="1" ht="16.5" customHeight="1">
      <c r="A120" s="34"/>
      <c r="B120" s="35"/>
      <c r="C120" s="192" t="s">
        <v>359</v>
      </c>
      <c r="D120" s="192" t="s">
        <v>168</v>
      </c>
      <c r="E120" s="193" t="s">
        <v>1864</v>
      </c>
      <c r="F120" s="194" t="s">
        <v>1741</v>
      </c>
      <c r="G120" s="195" t="s">
        <v>334</v>
      </c>
      <c r="H120" s="196">
        <v>6</v>
      </c>
      <c r="I120" s="197"/>
      <c r="J120" s="198">
        <f t="shared" si="20"/>
        <v>0</v>
      </c>
      <c r="K120" s="194" t="s">
        <v>19</v>
      </c>
      <c r="L120" s="39"/>
      <c r="M120" s="199" t="s">
        <v>19</v>
      </c>
      <c r="N120" s="200" t="s">
        <v>42</v>
      </c>
      <c r="O120" s="64"/>
      <c r="P120" s="201">
        <f t="shared" si="21"/>
        <v>0</v>
      </c>
      <c r="Q120" s="201">
        <v>0</v>
      </c>
      <c r="R120" s="201">
        <f t="shared" si="22"/>
        <v>0</v>
      </c>
      <c r="S120" s="201">
        <v>0</v>
      </c>
      <c r="T120" s="202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173</v>
      </c>
      <c r="AT120" s="203" t="s">
        <v>168</v>
      </c>
      <c r="AU120" s="203" t="s">
        <v>78</v>
      </c>
      <c r="AY120" s="17" t="s">
        <v>166</v>
      </c>
      <c r="BE120" s="204">
        <f t="shared" si="24"/>
        <v>0</v>
      </c>
      <c r="BF120" s="204">
        <f t="shared" si="25"/>
        <v>0</v>
      </c>
      <c r="BG120" s="204">
        <f t="shared" si="26"/>
        <v>0</v>
      </c>
      <c r="BH120" s="204">
        <f t="shared" si="27"/>
        <v>0</v>
      </c>
      <c r="BI120" s="204">
        <f t="shared" si="28"/>
        <v>0</v>
      </c>
      <c r="BJ120" s="17" t="s">
        <v>78</v>
      </c>
      <c r="BK120" s="204">
        <f t="shared" si="29"/>
        <v>0</v>
      </c>
      <c r="BL120" s="17" t="s">
        <v>173</v>
      </c>
      <c r="BM120" s="203" t="s">
        <v>1865</v>
      </c>
    </row>
    <row r="121" spans="1:65" s="2" customFormat="1" ht="16.5" customHeight="1">
      <c r="A121" s="34"/>
      <c r="B121" s="35"/>
      <c r="C121" s="192" t="s">
        <v>365</v>
      </c>
      <c r="D121" s="192" t="s">
        <v>168</v>
      </c>
      <c r="E121" s="193" t="s">
        <v>1866</v>
      </c>
      <c r="F121" s="194" t="s">
        <v>1744</v>
      </c>
      <c r="G121" s="195" t="s">
        <v>334</v>
      </c>
      <c r="H121" s="196">
        <v>6</v>
      </c>
      <c r="I121" s="197"/>
      <c r="J121" s="198">
        <f t="shared" si="20"/>
        <v>0</v>
      </c>
      <c r="K121" s="194" t="s">
        <v>19</v>
      </c>
      <c r="L121" s="39"/>
      <c r="M121" s="199" t="s">
        <v>19</v>
      </c>
      <c r="N121" s="200" t="s">
        <v>42</v>
      </c>
      <c r="O121" s="64"/>
      <c r="P121" s="201">
        <f t="shared" si="21"/>
        <v>0</v>
      </c>
      <c r="Q121" s="201">
        <v>0</v>
      </c>
      <c r="R121" s="201">
        <f t="shared" si="22"/>
        <v>0</v>
      </c>
      <c r="S121" s="201">
        <v>0</v>
      </c>
      <c r="T121" s="202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78</v>
      </c>
      <c r="AY121" s="17" t="s">
        <v>166</v>
      </c>
      <c r="BE121" s="204">
        <f t="shared" si="24"/>
        <v>0</v>
      </c>
      <c r="BF121" s="204">
        <f t="shared" si="25"/>
        <v>0</v>
      </c>
      <c r="BG121" s="204">
        <f t="shared" si="26"/>
        <v>0</v>
      </c>
      <c r="BH121" s="204">
        <f t="shared" si="27"/>
        <v>0</v>
      </c>
      <c r="BI121" s="204">
        <f t="shared" si="28"/>
        <v>0</v>
      </c>
      <c r="BJ121" s="17" t="s">
        <v>78</v>
      </c>
      <c r="BK121" s="204">
        <f t="shared" si="29"/>
        <v>0</v>
      </c>
      <c r="BL121" s="17" t="s">
        <v>173</v>
      </c>
      <c r="BM121" s="203" t="s">
        <v>1867</v>
      </c>
    </row>
    <row r="122" spans="1:65" s="12" customFormat="1" ht="25.9" customHeight="1">
      <c r="B122" s="176"/>
      <c r="C122" s="177"/>
      <c r="D122" s="178" t="s">
        <v>70</v>
      </c>
      <c r="E122" s="179" t="s">
        <v>1868</v>
      </c>
      <c r="F122" s="179" t="s">
        <v>1754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SUM(P123:P124)</f>
        <v>0</v>
      </c>
      <c r="Q122" s="184"/>
      <c r="R122" s="185">
        <f>SUM(R123:R124)</f>
        <v>0</v>
      </c>
      <c r="S122" s="184"/>
      <c r="T122" s="186">
        <f>SUM(T123:T124)</f>
        <v>0</v>
      </c>
      <c r="AR122" s="187" t="s">
        <v>78</v>
      </c>
      <c r="AT122" s="188" t="s">
        <v>70</v>
      </c>
      <c r="AU122" s="188" t="s">
        <v>71</v>
      </c>
      <c r="AY122" s="187" t="s">
        <v>166</v>
      </c>
      <c r="BK122" s="189">
        <f>SUM(BK123:BK124)</f>
        <v>0</v>
      </c>
    </row>
    <row r="123" spans="1:65" s="2" customFormat="1" ht="16.5" customHeight="1">
      <c r="A123" s="34"/>
      <c r="B123" s="35"/>
      <c r="C123" s="192" t="s">
        <v>370</v>
      </c>
      <c r="D123" s="192" t="s">
        <v>168</v>
      </c>
      <c r="E123" s="193" t="s">
        <v>1755</v>
      </c>
      <c r="F123" s="194" t="s">
        <v>1756</v>
      </c>
      <c r="G123" s="195" t="s">
        <v>1757</v>
      </c>
      <c r="H123" s="196">
        <v>1</v>
      </c>
      <c r="I123" s="197"/>
      <c r="J123" s="198">
        <f>ROUND(I123*H123,2)</f>
        <v>0</v>
      </c>
      <c r="K123" s="194" t="s">
        <v>19</v>
      </c>
      <c r="L123" s="39"/>
      <c r="M123" s="199" t="s">
        <v>19</v>
      </c>
      <c r="N123" s="200" t="s">
        <v>42</v>
      </c>
      <c r="O123" s="64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173</v>
      </c>
      <c r="AT123" s="203" t="s">
        <v>168</v>
      </c>
      <c r="AU123" s="203" t="s">
        <v>78</v>
      </c>
      <c r="AY123" s="17" t="s">
        <v>166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173</v>
      </c>
      <c r="BM123" s="203" t="s">
        <v>1869</v>
      </c>
    </row>
    <row r="124" spans="1:65" s="2" customFormat="1" ht="16.5" customHeight="1">
      <c r="A124" s="34"/>
      <c r="B124" s="35"/>
      <c r="C124" s="192" t="s">
        <v>374</v>
      </c>
      <c r="D124" s="192" t="s">
        <v>168</v>
      </c>
      <c r="E124" s="193" t="s">
        <v>1870</v>
      </c>
      <c r="F124" s="194" t="s">
        <v>1760</v>
      </c>
      <c r="G124" s="195" t="s">
        <v>1757</v>
      </c>
      <c r="H124" s="196">
        <v>1</v>
      </c>
      <c r="I124" s="197"/>
      <c r="J124" s="198">
        <f>ROUND(I124*H124,2)</f>
        <v>0</v>
      </c>
      <c r="K124" s="194" t="s">
        <v>19</v>
      </c>
      <c r="L124" s="39"/>
      <c r="M124" s="258" t="s">
        <v>19</v>
      </c>
      <c r="N124" s="259" t="s">
        <v>42</v>
      </c>
      <c r="O124" s="253"/>
      <c r="P124" s="260">
        <f>O124*H124</f>
        <v>0</v>
      </c>
      <c r="Q124" s="260">
        <v>0</v>
      </c>
      <c r="R124" s="260">
        <f>Q124*H124</f>
        <v>0</v>
      </c>
      <c r="S124" s="260">
        <v>0</v>
      </c>
      <c r="T124" s="26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78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1871</v>
      </c>
    </row>
    <row r="125" spans="1:65" s="2" customFormat="1" ht="6.95" customHeight="1">
      <c r="A125" s="34"/>
      <c r="B125" s="47"/>
      <c r="C125" s="48"/>
      <c r="D125" s="48"/>
      <c r="E125" s="48"/>
      <c r="F125" s="48"/>
      <c r="G125" s="48"/>
      <c r="H125" s="48"/>
      <c r="I125" s="142"/>
      <c r="J125" s="48"/>
      <c r="K125" s="48"/>
      <c r="L125" s="39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algorithmName="SHA-512" hashValue="XEmxMTutas9glTlhmS7aDv7S0Oh393/DYqWy2LAk6dJIt758lQgkxfrPTE2ndDpfIEtNDkgOD+prUtLZpyA3dQ==" saltValue="xcsYhSiqOCDOB5MJ37HiuBWVx2J+Reo3lVvVeP2xgxDr6WiPgsY487LeraJD1W2ELpoaGdW3tAIBVDD3Tf7+7A==" spinCount="100000" sheet="1" objects="1" scenarios="1" formatColumns="0" formatRows="0" autoFilter="0"/>
  <autoFilter ref="C82:K12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115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1872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ROUND(J82,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ROUND((SUM(BE82:BE103)),  2)</f>
        <v>0</v>
      </c>
      <c r="G33" s="34"/>
      <c r="H33" s="34"/>
      <c r="I33" s="131">
        <v>0.21</v>
      </c>
      <c r="J33" s="130">
        <f>ROUND(((SUM(BE82:BE103))*I33),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ROUND((SUM(BF82:BF103)),  2)</f>
        <v>0</v>
      </c>
      <c r="G34" s="34"/>
      <c r="H34" s="34"/>
      <c r="I34" s="131">
        <v>0.15</v>
      </c>
      <c r="J34" s="130">
        <f>ROUND(((SUM(BF82:BF103))*I34),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ROUND((SUM(BG82:BG103)),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ROUND((SUM(BH82:BH103)),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ROUND((SUM(BI82:BI103)),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403 - Přemístění kamery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J82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1873</v>
      </c>
      <c r="E60" s="154"/>
      <c r="F60" s="154"/>
      <c r="G60" s="154"/>
      <c r="H60" s="154"/>
      <c r="I60" s="155"/>
      <c r="J60" s="156">
        <f>J83</f>
        <v>0</v>
      </c>
      <c r="K60" s="152"/>
      <c r="L60" s="157"/>
    </row>
    <row r="61" spans="1:47" s="9" customFormat="1" ht="24.95" customHeight="1">
      <c r="B61" s="151"/>
      <c r="C61" s="152"/>
      <c r="D61" s="153" t="s">
        <v>1874</v>
      </c>
      <c r="E61" s="154"/>
      <c r="F61" s="154"/>
      <c r="G61" s="154"/>
      <c r="H61" s="154"/>
      <c r="I61" s="155"/>
      <c r="J61" s="156">
        <f>J93</f>
        <v>0</v>
      </c>
      <c r="K61" s="152"/>
      <c r="L61" s="157"/>
    </row>
    <row r="62" spans="1:47" s="9" customFormat="1" ht="24.95" customHeight="1">
      <c r="B62" s="151"/>
      <c r="C62" s="152"/>
      <c r="D62" s="153" t="s">
        <v>1875</v>
      </c>
      <c r="E62" s="154"/>
      <c r="F62" s="154"/>
      <c r="G62" s="154"/>
      <c r="H62" s="154"/>
      <c r="I62" s="155"/>
      <c r="J62" s="156">
        <f>J99</f>
        <v>0</v>
      </c>
      <c r="K62" s="152"/>
      <c r="L62" s="157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15"/>
      <c r="J63" s="36"/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42"/>
      <c r="J64" s="48"/>
      <c r="K64" s="48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45"/>
      <c r="J68" s="50"/>
      <c r="K68" s="50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151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16" t="str">
        <f>E7</f>
        <v>Dopravní terminál v Bohumíně – Přednádražní prostor</v>
      </c>
      <c r="F72" s="317"/>
      <c r="G72" s="317"/>
      <c r="H72" s="317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126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70" t="str">
        <f>E9</f>
        <v>SO 403 - Přemístění kamery</v>
      </c>
      <c r="F74" s="318"/>
      <c r="G74" s="318"/>
      <c r="H74" s="318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Bohumín</v>
      </c>
      <c r="G76" s="36"/>
      <c r="H76" s="36"/>
      <c r="I76" s="117" t="s">
        <v>23</v>
      </c>
      <c r="J76" s="59" t="str">
        <f>IF(J12="","",J12)</f>
        <v>26. 11. 2019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40.15" customHeight="1">
      <c r="A78" s="34"/>
      <c r="B78" s="35"/>
      <c r="C78" s="29" t="s">
        <v>25</v>
      </c>
      <c r="D78" s="36"/>
      <c r="E78" s="36"/>
      <c r="F78" s="27" t="str">
        <f>E15</f>
        <v>Město Bohumín, Masarykova 158, 735 81 Bohumín</v>
      </c>
      <c r="G78" s="36"/>
      <c r="H78" s="36"/>
      <c r="I78" s="117" t="s">
        <v>31</v>
      </c>
      <c r="J78" s="32" t="str">
        <f>E21</f>
        <v>HaskoningDHV Czech Republic, spol. s r.o.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0.15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117" t="s">
        <v>34</v>
      </c>
      <c r="J79" s="32" t="str">
        <f>E24</f>
        <v>HaskoningDHV Czech Republic, spol. s r.o.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64"/>
      <c r="B81" s="165"/>
      <c r="C81" s="166" t="s">
        <v>152</v>
      </c>
      <c r="D81" s="167" t="s">
        <v>56</v>
      </c>
      <c r="E81" s="167" t="s">
        <v>52</v>
      </c>
      <c r="F81" s="167" t="s">
        <v>53</v>
      </c>
      <c r="G81" s="167" t="s">
        <v>153</v>
      </c>
      <c r="H81" s="167" t="s">
        <v>154</v>
      </c>
      <c r="I81" s="168" t="s">
        <v>155</v>
      </c>
      <c r="J81" s="167" t="s">
        <v>132</v>
      </c>
      <c r="K81" s="169" t="s">
        <v>156</v>
      </c>
      <c r="L81" s="170"/>
      <c r="M81" s="68" t="s">
        <v>19</v>
      </c>
      <c r="N81" s="69" t="s">
        <v>41</v>
      </c>
      <c r="O81" s="69" t="s">
        <v>157</v>
      </c>
      <c r="P81" s="69" t="s">
        <v>158</v>
      </c>
      <c r="Q81" s="69" t="s">
        <v>159</v>
      </c>
      <c r="R81" s="69" t="s">
        <v>160</v>
      </c>
      <c r="S81" s="69" t="s">
        <v>161</v>
      </c>
      <c r="T81" s="70" t="s">
        <v>162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</row>
    <row r="82" spans="1:65" s="2" customFormat="1" ht="22.9" customHeight="1">
      <c r="A82" s="34"/>
      <c r="B82" s="35"/>
      <c r="C82" s="75" t="s">
        <v>163</v>
      </c>
      <c r="D82" s="36"/>
      <c r="E82" s="36"/>
      <c r="F82" s="36"/>
      <c r="G82" s="36"/>
      <c r="H82" s="36"/>
      <c r="I82" s="115"/>
      <c r="J82" s="171">
        <f>BK82</f>
        <v>0</v>
      </c>
      <c r="K82" s="36"/>
      <c r="L82" s="39"/>
      <c r="M82" s="71"/>
      <c r="N82" s="172"/>
      <c r="O82" s="72"/>
      <c r="P82" s="173">
        <f>P83+P93+P99</f>
        <v>0</v>
      </c>
      <c r="Q82" s="72"/>
      <c r="R82" s="173">
        <f>R83+R93+R99</f>
        <v>0</v>
      </c>
      <c r="S82" s="72"/>
      <c r="T82" s="174">
        <f>T83+T93+T99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133</v>
      </c>
      <c r="BK82" s="175">
        <f>BK83+BK93+BK99</f>
        <v>0</v>
      </c>
    </row>
    <row r="83" spans="1:65" s="12" customFormat="1" ht="25.9" customHeight="1">
      <c r="B83" s="176"/>
      <c r="C83" s="177"/>
      <c r="D83" s="178" t="s">
        <v>70</v>
      </c>
      <c r="E83" s="179" t="s">
        <v>1650</v>
      </c>
      <c r="F83" s="179" t="s">
        <v>19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SUM(P84:P92)</f>
        <v>0</v>
      </c>
      <c r="Q83" s="184"/>
      <c r="R83" s="185">
        <f>SUM(R84:R92)</f>
        <v>0</v>
      </c>
      <c r="S83" s="184"/>
      <c r="T83" s="186">
        <f>SUM(T84:T92)</f>
        <v>0</v>
      </c>
      <c r="AR83" s="187" t="s">
        <v>78</v>
      </c>
      <c r="AT83" s="188" t="s">
        <v>70</v>
      </c>
      <c r="AU83" s="188" t="s">
        <v>71</v>
      </c>
      <c r="AY83" s="187" t="s">
        <v>166</v>
      </c>
      <c r="BK83" s="189">
        <f>SUM(BK84:BK92)</f>
        <v>0</v>
      </c>
    </row>
    <row r="84" spans="1:65" s="2" customFormat="1" ht="16.5" customHeight="1">
      <c r="A84" s="34"/>
      <c r="B84" s="35"/>
      <c r="C84" s="192" t="s">
        <v>78</v>
      </c>
      <c r="D84" s="192" t="s">
        <v>168</v>
      </c>
      <c r="E84" s="193" t="s">
        <v>1574</v>
      </c>
      <c r="F84" s="194" t="s">
        <v>1575</v>
      </c>
      <c r="G84" s="195" t="s">
        <v>215</v>
      </c>
      <c r="H84" s="196">
        <v>20</v>
      </c>
      <c r="I84" s="197"/>
      <c r="J84" s="198">
        <f t="shared" ref="J84:J92" si="0">ROUND(I84*H84,2)</f>
        <v>0</v>
      </c>
      <c r="K84" s="194" t="s">
        <v>19</v>
      </c>
      <c r="L84" s="39"/>
      <c r="M84" s="199" t="s">
        <v>19</v>
      </c>
      <c r="N84" s="200" t="s">
        <v>42</v>
      </c>
      <c r="O84" s="64"/>
      <c r="P84" s="201">
        <f t="shared" ref="P84:P92" si="1">O84*H84</f>
        <v>0</v>
      </c>
      <c r="Q84" s="201">
        <v>0</v>
      </c>
      <c r="R84" s="201">
        <f t="shared" ref="R84:R92" si="2">Q84*H84</f>
        <v>0</v>
      </c>
      <c r="S84" s="201">
        <v>0</v>
      </c>
      <c r="T84" s="202">
        <f t="shared" ref="T84:T92" si="3"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203" t="s">
        <v>173</v>
      </c>
      <c r="AT84" s="203" t="s">
        <v>168</v>
      </c>
      <c r="AU84" s="203" t="s">
        <v>78</v>
      </c>
      <c r="AY84" s="17" t="s">
        <v>166</v>
      </c>
      <c r="BE84" s="204">
        <f t="shared" ref="BE84:BE92" si="4">IF(N84="základní",J84,0)</f>
        <v>0</v>
      </c>
      <c r="BF84" s="204">
        <f t="shared" ref="BF84:BF92" si="5">IF(N84="snížená",J84,0)</f>
        <v>0</v>
      </c>
      <c r="BG84" s="204">
        <f t="shared" ref="BG84:BG92" si="6">IF(N84="zákl. přenesená",J84,0)</f>
        <v>0</v>
      </c>
      <c r="BH84" s="204">
        <f t="shared" ref="BH84:BH92" si="7">IF(N84="sníž. přenesená",J84,0)</f>
        <v>0</v>
      </c>
      <c r="BI84" s="204">
        <f t="shared" ref="BI84:BI92" si="8">IF(N84="nulová",J84,0)</f>
        <v>0</v>
      </c>
      <c r="BJ84" s="17" t="s">
        <v>78</v>
      </c>
      <c r="BK84" s="204">
        <f t="shared" ref="BK84:BK92" si="9">ROUND(I84*H84,2)</f>
        <v>0</v>
      </c>
      <c r="BL84" s="17" t="s">
        <v>173</v>
      </c>
      <c r="BM84" s="203" t="s">
        <v>1876</v>
      </c>
    </row>
    <row r="85" spans="1:65" s="2" customFormat="1" ht="16.5" customHeight="1">
      <c r="A85" s="34"/>
      <c r="B85" s="35"/>
      <c r="C85" s="192" t="s">
        <v>80</v>
      </c>
      <c r="D85" s="192" t="s">
        <v>168</v>
      </c>
      <c r="E85" s="193" t="s">
        <v>1877</v>
      </c>
      <c r="F85" s="194" t="s">
        <v>1878</v>
      </c>
      <c r="G85" s="195" t="s">
        <v>215</v>
      </c>
      <c r="H85" s="196">
        <v>20</v>
      </c>
      <c r="I85" s="197"/>
      <c r="J85" s="198">
        <f t="shared" si="0"/>
        <v>0</v>
      </c>
      <c r="K85" s="194" t="s">
        <v>19</v>
      </c>
      <c r="L85" s="39"/>
      <c r="M85" s="199" t="s">
        <v>19</v>
      </c>
      <c r="N85" s="200" t="s">
        <v>42</v>
      </c>
      <c r="O85" s="64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173</v>
      </c>
      <c r="AT85" s="203" t="s">
        <v>168</v>
      </c>
      <c r="AU85" s="203" t="s">
        <v>78</v>
      </c>
      <c r="AY85" s="17" t="s">
        <v>166</v>
      </c>
      <c r="BE85" s="204">
        <f t="shared" si="4"/>
        <v>0</v>
      </c>
      <c r="BF85" s="204">
        <f t="shared" si="5"/>
        <v>0</v>
      </c>
      <c r="BG85" s="204">
        <f t="shared" si="6"/>
        <v>0</v>
      </c>
      <c r="BH85" s="204">
        <f t="shared" si="7"/>
        <v>0</v>
      </c>
      <c r="BI85" s="204">
        <f t="shared" si="8"/>
        <v>0</v>
      </c>
      <c r="BJ85" s="17" t="s">
        <v>78</v>
      </c>
      <c r="BK85" s="204">
        <f t="shared" si="9"/>
        <v>0</v>
      </c>
      <c r="BL85" s="17" t="s">
        <v>173</v>
      </c>
      <c r="BM85" s="203" t="s">
        <v>1879</v>
      </c>
    </row>
    <row r="86" spans="1:65" s="2" customFormat="1" ht="16.5" customHeight="1">
      <c r="A86" s="34"/>
      <c r="B86" s="35"/>
      <c r="C86" s="192" t="s">
        <v>185</v>
      </c>
      <c r="D86" s="192" t="s">
        <v>168</v>
      </c>
      <c r="E86" s="193" t="s">
        <v>1880</v>
      </c>
      <c r="F86" s="194" t="s">
        <v>1881</v>
      </c>
      <c r="G86" s="195" t="s">
        <v>1585</v>
      </c>
      <c r="H86" s="196">
        <v>1</v>
      </c>
      <c r="I86" s="197"/>
      <c r="J86" s="198">
        <f t="shared" si="0"/>
        <v>0</v>
      </c>
      <c r="K86" s="194" t="s">
        <v>19</v>
      </c>
      <c r="L86" s="39"/>
      <c r="M86" s="199" t="s">
        <v>19</v>
      </c>
      <c r="N86" s="200" t="s">
        <v>42</v>
      </c>
      <c r="O86" s="64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203" t="s">
        <v>173</v>
      </c>
      <c r="AT86" s="203" t="s">
        <v>168</v>
      </c>
      <c r="AU86" s="203" t="s">
        <v>78</v>
      </c>
      <c r="AY86" s="17" t="s">
        <v>166</v>
      </c>
      <c r="BE86" s="204">
        <f t="shared" si="4"/>
        <v>0</v>
      </c>
      <c r="BF86" s="204">
        <f t="shared" si="5"/>
        <v>0</v>
      </c>
      <c r="BG86" s="204">
        <f t="shared" si="6"/>
        <v>0</v>
      </c>
      <c r="BH86" s="204">
        <f t="shared" si="7"/>
        <v>0</v>
      </c>
      <c r="BI86" s="204">
        <f t="shared" si="8"/>
        <v>0</v>
      </c>
      <c r="BJ86" s="17" t="s">
        <v>78</v>
      </c>
      <c r="BK86" s="204">
        <f t="shared" si="9"/>
        <v>0</v>
      </c>
      <c r="BL86" s="17" t="s">
        <v>173</v>
      </c>
      <c r="BM86" s="203" t="s">
        <v>1882</v>
      </c>
    </row>
    <row r="87" spans="1:65" s="2" customFormat="1" ht="16.5" customHeight="1">
      <c r="A87" s="34"/>
      <c r="B87" s="35"/>
      <c r="C87" s="192" t="s">
        <v>173</v>
      </c>
      <c r="D87" s="192" t="s">
        <v>168</v>
      </c>
      <c r="E87" s="193" t="s">
        <v>1883</v>
      </c>
      <c r="F87" s="194" t="s">
        <v>1884</v>
      </c>
      <c r="G87" s="195" t="s">
        <v>1585</v>
      </c>
      <c r="H87" s="196">
        <v>1</v>
      </c>
      <c r="I87" s="197"/>
      <c r="J87" s="198">
        <f t="shared" si="0"/>
        <v>0</v>
      </c>
      <c r="K87" s="194" t="s">
        <v>19</v>
      </c>
      <c r="L87" s="39"/>
      <c r="M87" s="199" t="s">
        <v>19</v>
      </c>
      <c r="N87" s="200" t="s">
        <v>42</v>
      </c>
      <c r="O87" s="64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173</v>
      </c>
      <c r="AT87" s="203" t="s">
        <v>168</v>
      </c>
      <c r="AU87" s="203" t="s">
        <v>78</v>
      </c>
      <c r="AY87" s="17" t="s">
        <v>166</v>
      </c>
      <c r="BE87" s="204">
        <f t="shared" si="4"/>
        <v>0</v>
      </c>
      <c r="BF87" s="204">
        <f t="shared" si="5"/>
        <v>0</v>
      </c>
      <c r="BG87" s="204">
        <f t="shared" si="6"/>
        <v>0</v>
      </c>
      <c r="BH87" s="204">
        <f t="shared" si="7"/>
        <v>0</v>
      </c>
      <c r="BI87" s="204">
        <f t="shared" si="8"/>
        <v>0</v>
      </c>
      <c r="BJ87" s="17" t="s">
        <v>78</v>
      </c>
      <c r="BK87" s="204">
        <f t="shared" si="9"/>
        <v>0</v>
      </c>
      <c r="BL87" s="17" t="s">
        <v>173</v>
      </c>
      <c r="BM87" s="203" t="s">
        <v>1885</v>
      </c>
    </row>
    <row r="88" spans="1:65" s="2" customFormat="1" ht="16.5" customHeight="1">
      <c r="A88" s="34"/>
      <c r="B88" s="35"/>
      <c r="C88" s="192" t="s">
        <v>195</v>
      </c>
      <c r="D88" s="192" t="s">
        <v>168</v>
      </c>
      <c r="E88" s="193" t="s">
        <v>1886</v>
      </c>
      <c r="F88" s="194" t="s">
        <v>1887</v>
      </c>
      <c r="G88" s="195" t="s">
        <v>1585</v>
      </c>
      <c r="H88" s="196">
        <v>1</v>
      </c>
      <c r="I88" s="197"/>
      <c r="J88" s="198">
        <f t="shared" si="0"/>
        <v>0</v>
      </c>
      <c r="K88" s="194" t="s">
        <v>19</v>
      </c>
      <c r="L88" s="39"/>
      <c r="M88" s="199" t="s">
        <v>19</v>
      </c>
      <c r="N88" s="200" t="s">
        <v>42</v>
      </c>
      <c r="O88" s="64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3" t="s">
        <v>173</v>
      </c>
      <c r="AT88" s="203" t="s">
        <v>168</v>
      </c>
      <c r="AU88" s="203" t="s">
        <v>78</v>
      </c>
      <c r="AY88" s="17" t="s">
        <v>166</v>
      </c>
      <c r="BE88" s="204">
        <f t="shared" si="4"/>
        <v>0</v>
      </c>
      <c r="BF88" s="204">
        <f t="shared" si="5"/>
        <v>0</v>
      </c>
      <c r="BG88" s="204">
        <f t="shared" si="6"/>
        <v>0</v>
      </c>
      <c r="BH88" s="204">
        <f t="shared" si="7"/>
        <v>0</v>
      </c>
      <c r="BI88" s="204">
        <f t="shared" si="8"/>
        <v>0</v>
      </c>
      <c r="BJ88" s="17" t="s">
        <v>78</v>
      </c>
      <c r="BK88" s="204">
        <f t="shared" si="9"/>
        <v>0</v>
      </c>
      <c r="BL88" s="17" t="s">
        <v>173</v>
      </c>
      <c r="BM88" s="203" t="s">
        <v>1888</v>
      </c>
    </row>
    <row r="89" spans="1:65" s="2" customFormat="1" ht="16.5" customHeight="1">
      <c r="A89" s="34"/>
      <c r="B89" s="35"/>
      <c r="C89" s="192" t="s">
        <v>200</v>
      </c>
      <c r="D89" s="192" t="s">
        <v>168</v>
      </c>
      <c r="E89" s="193" t="s">
        <v>1583</v>
      </c>
      <c r="F89" s="194" t="s">
        <v>1584</v>
      </c>
      <c r="G89" s="195" t="s">
        <v>1585</v>
      </c>
      <c r="H89" s="196">
        <v>3</v>
      </c>
      <c r="I89" s="197"/>
      <c r="J89" s="198">
        <f t="shared" si="0"/>
        <v>0</v>
      </c>
      <c r="K89" s="194" t="s">
        <v>19</v>
      </c>
      <c r="L89" s="39"/>
      <c r="M89" s="199" t="s">
        <v>19</v>
      </c>
      <c r="N89" s="200" t="s">
        <v>42</v>
      </c>
      <c r="O89" s="64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3" t="s">
        <v>173</v>
      </c>
      <c r="AT89" s="203" t="s">
        <v>168</v>
      </c>
      <c r="AU89" s="203" t="s">
        <v>78</v>
      </c>
      <c r="AY89" s="17" t="s">
        <v>166</v>
      </c>
      <c r="BE89" s="204">
        <f t="shared" si="4"/>
        <v>0</v>
      </c>
      <c r="BF89" s="204">
        <f t="shared" si="5"/>
        <v>0</v>
      </c>
      <c r="BG89" s="204">
        <f t="shared" si="6"/>
        <v>0</v>
      </c>
      <c r="BH89" s="204">
        <f t="shared" si="7"/>
        <v>0</v>
      </c>
      <c r="BI89" s="204">
        <f t="shared" si="8"/>
        <v>0</v>
      </c>
      <c r="BJ89" s="17" t="s">
        <v>78</v>
      </c>
      <c r="BK89" s="204">
        <f t="shared" si="9"/>
        <v>0</v>
      </c>
      <c r="BL89" s="17" t="s">
        <v>173</v>
      </c>
      <c r="BM89" s="203" t="s">
        <v>1889</v>
      </c>
    </row>
    <row r="90" spans="1:65" s="2" customFormat="1" ht="16.5" customHeight="1">
      <c r="A90" s="34"/>
      <c r="B90" s="35"/>
      <c r="C90" s="192" t="s">
        <v>204</v>
      </c>
      <c r="D90" s="192" t="s">
        <v>168</v>
      </c>
      <c r="E90" s="193" t="s">
        <v>1890</v>
      </c>
      <c r="F90" s="194" t="s">
        <v>1891</v>
      </c>
      <c r="G90" s="195" t="s">
        <v>215</v>
      </c>
      <c r="H90" s="196">
        <v>20</v>
      </c>
      <c r="I90" s="197"/>
      <c r="J90" s="198">
        <f t="shared" si="0"/>
        <v>0</v>
      </c>
      <c r="K90" s="194" t="s">
        <v>19</v>
      </c>
      <c r="L90" s="39"/>
      <c r="M90" s="199" t="s">
        <v>19</v>
      </c>
      <c r="N90" s="200" t="s">
        <v>42</v>
      </c>
      <c r="O90" s="64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173</v>
      </c>
      <c r="AT90" s="203" t="s">
        <v>168</v>
      </c>
      <c r="AU90" s="203" t="s">
        <v>78</v>
      </c>
      <c r="AY90" s="17" t="s">
        <v>166</v>
      </c>
      <c r="BE90" s="204">
        <f t="shared" si="4"/>
        <v>0</v>
      </c>
      <c r="BF90" s="204">
        <f t="shared" si="5"/>
        <v>0</v>
      </c>
      <c r="BG90" s="204">
        <f t="shared" si="6"/>
        <v>0</v>
      </c>
      <c r="BH90" s="204">
        <f t="shared" si="7"/>
        <v>0</v>
      </c>
      <c r="BI90" s="204">
        <f t="shared" si="8"/>
        <v>0</v>
      </c>
      <c r="BJ90" s="17" t="s">
        <v>78</v>
      </c>
      <c r="BK90" s="204">
        <f t="shared" si="9"/>
        <v>0</v>
      </c>
      <c r="BL90" s="17" t="s">
        <v>173</v>
      </c>
      <c r="BM90" s="203" t="s">
        <v>1892</v>
      </c>
    </row>
    <row r="91" spans="1:65" s="2" customFormat="1" ht="16.5" customHeight="1">
      <c r="A91" s="34"/>
      <c r="B91" s="35"/>
      <c r="C91" s="192" t="s">
        <v>208</v>
      </c>
      <c r="D91" s="192" t="s">
        <v>168</v>
      </c>
      <c r="E91" s="193" t="s">
        <v>1893</v>
      </c>
      <c r="F91" s="194" t="s">
        <v>1894</v>
      </c>
      <c r="G91" s="195" t="s">
        <v>1585</v>
      </c>
      <c r="H91" s="196">
        <v>3</v>
      </c>
      <c r="I91" s="197"/>
      <c r="J91" s="198">
        <f t="shared" si="0"/>
        <v>0</v>
      </c>
      <c r="K91" s="194" t="s">
        <v>19</v>
      </c>
      <c r="L91" s="39"/>
      <c r="M91" s="199" t="s">
        <v>19</v>
      </c>
      <c r="N91" s="200" t="s">
        <v>42</v>
      </c>
      <c r="O91" s="64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78</v>
      </c>
      <c r="AY91" s="17" t="s">
        <v>166</v>
      </c>
      <c r="BE91" s="204">
        <f t="shared" si="4"/>
        <v>0</v>
      </c>
      <c r="BF91" s="204">
        <f t="shared" si="5"/>
        <v>0</v>
      </c>
      <c r="BG91" s="204">
        <f t="shared" si="6"/>
        <v>0</v>
      </c>
      <c r="BH91" s="204">
        <f t="shared" si="7"/>
        <v>0</v>
      </c>
      <c r="BI91" s="204">
        <f t="shared" si="8"/>
        <v>0</v>
      </c>
      <c r="BJ91" s="17" t="s">
        <v>78</v>
      </c>
      <c r="BK91" s="204">
        <f t="shared" si="9"/>
        <v>0</v>
      </c>
      <c r="BL91" s="17" t="s">
        <v>173</v>
      </c>
      <c r="BM91" s="203" t="s">
        <v>1895</v>
      </c>
    </row>
    <row r="92" spans="1:65" s="2" customFormat="1" ht="16.5" customHeight="1">
      <c r="A92" s="34"/>
      <c r="B92" s="35"/>
      <c r="C92" s="192" t="s">
        <v>212</v>
      </c>
      <c r="D92" s="192" t="s">
        <v>168</v>
      </c>
      <c r="E92" s="193" t="s">
        <v>1896</v>
      </c>
      <c r="F92" s="194" t="s">
        <v>1897</v>
      </c>
      <c r="G92" s="195" t="s">
        <v>1585</v>
      </c>
      <c r="H92" s="196">
        <v>2</v>
      </c>
      <c r="I92" s="197"/>
      <c r="J92" s="198">
        <f t="shared" si="0"/>
        <v>0</v>
      </c>
      <c r="K92" s="194" t="s">
        <v>19</v>
      </c>
      <c r="L92" s="39"/>
      <c r="M92" s="199" t="s">
        <v>19</v>
      </c>
      <c r="N92" s="200" t="s">
        <v>42</v>
      </c>
      <c r="O92" s="64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173</v>
      </c>
      <c r="AT92" s="203" t="s">
        <v>168</v>
      </c>
      <c r="AU92" s="203" t="s">
        <v>78</v>
      </c>
      <c r="AY92" s="17" t="s">
        <v>166</v>
      </c>
      <c r="BE92" s="204">
        <f t="shared" si="4"/>
        <v>0</v>
      </c>
      <c r="BF92" s="204">
        <f t="shared" si="5"/>
        <v>0</v>
      </c>
      <c r="BG92" s="204">
        <f t="shared" si="6"/>
        <v>0</v>
      </c>
      <c r="BH92" s="204">
        <f t="shared" si="7"/>
        <v>0</v>
      </c>
      <c r="BI92" s="204">
        <f t="shared" si="8"/>
        <v>0</v>
      </c>
      <c r="BJ92" s="17" t="s">
        <v>78</v>
      </c>
      <c r="BK92" s="204">
        <f t="shared" si="9"/>
        <v>0</v>
      </c>
      <c r="BL92" s="17" t="s">
        <v>173</v>
      </c>
      <c r="BM92" s="203" t="s">
        <v>1898</v>
      </c>
    </row>
    <row r="93" spans="1:65" s="12" customFormat="1" ht="25.9" customHeight="1">
      <c r="B93" s="176"/>
      <c r="C93" s="177"/>
      <c r="D93" s="178" t="s">
        <v>70</v>
      </c>
      <c r="E93" s="179" t="s">
        <v>1705</v>
      </c>
      <c r="F93" s="179" t="s">
        <v>1651</v>
      </c>
      <c r="G93" s="177"/>
      <c r="H93" s="177"/>
      <c r="I93" s="180"/>
      <c r="J93" s="181">
        <f>BK93</f>
        <v>0</v>
      </c>
      <c r="K93" s="177"/>
      <c r="L93" s="182"/>
      <c r="M93" s="183"/>
      <c r="N93" s="184"/>
      <c r="O93" s="184"/>
      <c r="P93" s="185">
        <f>SUM(P94:P98)</f>
        <v>0</v>
      </c>
      <c r="Q93" s="184"/>
      <c r="R93" s="185">
        <f>SUM(R94:R98)</f>
        <v>0</v>
      </c>
      <c r="S93" s="184"/>
      <c r="T93" s="186">
        <f>SUM(T94:T98)</f>
        <v>0</v>
      </c>
      <c r="AR93" s="187" t="s">
        <v>78</v>
      </c>
      <c r="AT93" s="188" t="s">
        <v>70</v>
      </c>
      <c r="AU93" s="188" t="s">
        <v>71</v>
      </c>
      <c r="AY93" s="187" t="s">
        <v>166</v>
      </c>
      <c r="BK93" s="189">
        <f>SUM(BK94:BK98)</f>
        <v>0</v>
      </c>
    </row>
    <row r="94" spans="1:65" s="2" customFormat="1" ht="16.5" customHeight="1">
      <c r="A94" s="34"/>
      <c r="B94" s="35"/>
      <c r="C94" s="192" t="s">
        <v>217</v>
      </c>
      <c r="D94" s="192" t="s">
        <v>168</v>
      </c>
      <c r="E94" s="193" t="s">
        <v>1899</v>
      </c>
      <c r="F94" s="194" t="s">
        <v>1900</v>
      </c>
      <c r="G94" s="195" t="s">
        <v>215</v>
      </c>
      <c r="H94" s="196">
        <v>21</v>
      </c>
      <c r="I94" s="197"/>
      <c r="J94" s="198">
        <f>ROUND(I94*H94,2)</f>
        <v>0</v>
      </c>
      <c r="K94" s="194" t="s">
        <v>19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173</v>
      </c>
      <c r="AT94" s="203" t="s">
        <v>168</v>
      </c>
      <c r="AU94" s="203" t="s">
        <v>78</v>
      </c>
      <c r="AY94" s="17" t="s">
        <v>166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173</v>
      </c>
      <c r="BM94" s="203" t="s">
        <v>1901</v>
      </c>
    </row>
    <row r="95" spans="1:65" s="2" customFormat="1" ht="16.5" customHeight="1">
      <c r="A95" s="34"/>
      <c r="B95" s="35"/>
      <c r="C95" s="192" t="s">
        <v>223</v>
      </c>
      <c r="D95" s="192" t="s">
        <v>168</v>
      </c>
      <c r="E95" s="193" t="s">
        <v>1902</v>
      </c>
      <c r="F95" s="194" t="s">
        <v>1903</v>
      </c>
      <c r="G95" s="195" t="s">
        <v>1585</v>
      </c>
      <c r="H95" s="196">
        <v>2</v>
      </c>
      <c r="I95" s="197"/>
      <c r="J95" s="198">
        <f>ROUND(I95*H95,2)</f>
        <v>0</v>
      </c>
      <c r="K95" s="194" t="s">
        <v>19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173</v>
      </c>
      <c r="AT95" s="203" t="s">
        <v>168</v>
      </c>
      <c r="AU95" s="203" t="s">
        <v>78</v>
      </c>
      <c r="AY95" s="17" t="s">
        <v>166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173</v>
      </c>
      <c r="BM95" s="203" t="s">
        <v>1904</v>
      </c>
    </row>
    <row r="96" spans="1:65" s="2" customFormat="1" ht="16.5" customHeight="1">
      <c r="A96" s="34"/>
      <c r="B96" s="35"/>
      <c r="C96" s="192" t="s">
        <v>228</v>
      </c>
      <c r="D96" s="192" t="s">
        <v>168</v>
      </c>
      <c r="E96" s="193" t="s">
        <v>1905</v>
      </c>
      <c r="F96" s="194" t="s">
        <v>1906</v>
      </c>
      <c r="G96" s="195" t="s">
        <v>215</v>
      </c>
      <c r="H96" s="196">
        <v>21</v>
      </c>
      <c r="I96" s="197"/>
      <c r="J96" s="198">
        <f>ROUND(I96*H96,2)</f>
        <v>0</v>
      </c>
      <c r="K96" s="194" t="s">
        <v>19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173</v>
      </c>
      <c r="AT96" s="203" t="s">
        <v>168</v>
      </c>
      <c r="AU96" s="203" t="s">
        <v>78</v>
      </c>
      <c r="AY96" s="17" t="s">
        <v>166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173</v>
      </c>
      <c r="BM96" s="203" t="s">
        <v>1907</v>
      </c>
    </row>
    <row r="97" spans="1:65" s="2" customFormat="1" ht="16.5" customHeight="1">
      <c r="A97" s="34"/>
      <c r="B97" s="35"/>
      <c r="C97" s="241" t="s">
        <v>233</v>
      </c>
      <c r="D97" s="241" t="s">
        <v>345</v>
      </c>
      <c r="E97" s="242" t="s">
        <v>1908</v>
      </c>
      <c r="F97" s="243" t="s">
        <v>1881</v>
      </c>
      <c r="G97" s="244" t="s">
        <v>1585</v>
      </c>
      <c r="H97" s="245">
        <v>1</v>
      </c>
      <c r="I97" s="246"/>
      <c r="J97" s="247">
        <f>ROUND(I97*H97,2)</f>
        <v>0</v>
      </c>
      <c r="K97" s="243" t="s">
        <v>19</v>
      </c>
      <c r="L97" s="248"/>
      <c r="M97" s="249" t="s">
        <v>19</v>
      </c>
      <c r="N97" s="250" t="s">
        <v>42</v>
      </c>
      <c r="O97" s="64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208</v>
      </c>
      <c r="AT97" s="203" t="s">
        <v>345</v>
      </c>
      <c r="AU97" s="203" t="s">
        <v>78</v>
      </c>
      <c r="AY97" s="17" t="s">
        <v>166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7" t="s">
        <v>78</v>
      </c>
      <c r="BK97" s="204">
        <f>ROUND(I97*H97,2)</f>
        <v>0</v>
      </c>
      <c r="BL97" s="17" t="s">
        <v>173</v>
      </c>
      <c r="BM97" s="203" t="s">
        <v>1909</v>
      </c>
    </row>
    <row r="98" spans="1:65" s="2" customFormat="1" ht="16.5" customHeight="1">
      <c r="A98" s="34"/>
      <c r="B98" s="35"/>
      <c r="C98" s="192" t="s">
        <v>238</v>
      </c>
      <c r="D98" s="192" t="s">
        <v>168</v>
      </c>
      <c r="E98" s="193" t="s">
        <v>1652</v>
      </c>
      <c r="F98" s="194" t="s">
        <v>1653</v>
      </c>
      <c r="G98" s="195" t="s">
        <v>215</v>
      </c>
      <c r="H98" s="196">
        <v>21</v>
      </c>
      <c r="I98" s="197"/>
      <c r="J98" s="198">
        <f>ROUND(I98*H98,2)</f>
        <v>0</v>
      </c>
      <c r="K98" s="194" t="s">
        <v>19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78</v>
      </c>
      <c r="AY98" s="17" t="s">
        <v>166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173</v>
      </c>
      <c r="BM98" s="203" t="s">
        <v>1910</v>
      </c>
    </row>
    <row r="99" spans="1:65" s="12" customFormat="1" ht="25.9" customHeight="1">
      <c r="B99" s="176"/>
      <c r="C99" s="177"/>
      <c r="D99" s="178" t="s">
        <v>70</v>
      </c>
      <c r="E99" s="179" t="s">
        <v>1911</v>
      </c>
      <c r="F99" s="179" t="s">
        <v>1754</v>
      </c>
      <c r="G99" s="177"/>
      <c r="H99" s="177"/>
      <c r="I99" s="180"/>
      <c r="J99" s="181">
        <f>BK99</f>
        <v>0</v>
      </c>
      <c r="K99" s="177"/>
      <c r="L99" s="182"/>
      <c r="M99" s="183"/>
      <c r="N99" s="184"/>
      <c r="O99" s="184"/>
      <c r="P99" s="185">
        <f>SUM(P100:P103)</f>
        <v>0</v>
      </c>
      <c r="Q99" s="184"/>
      <c r="R99" s="185">
        <f>SUM(R100:R103)</f>
        <v>0</v>
      </c>
      <c r="S99" s="184"/>
      <c r="T99" s="186">
        <f>SUM(T100:T103)</f>
        <v>0</v>
      </c>
      <c r="AR99" s="187" t="s">
        <v>78</v>
      </c>
      <c r="AT99" s="188" t="s">
        <v>70</v>
      </c>
      <c r="AU99" s="188" t="s">
        <v>71</v>
      </c>
      <c r="AY99" s="187" t="s">
        <v>166</v>
      </c>
      <c r="BK99" s="189">
        <f>SUM(BK100:BK103)</f>
        <v>0</v>
      </c>
    </row>
    <row r="100" spans="1:65" s="2" customFormat="1" ht="16.5" customHeight="1">
      <c r="A100" s="34"/>
      <c r="B100" s="35"/>
      <c r="C100" s="192" t="s">
        <v>8</v>
      </c>
      <c r="D100" s="192" t="s">
        <v>168</v>
      </c>
      <c r="E100" s="193" t="s">
        <v>1912</v>
      </c>
      <c r="F100" s="194" t="s">
        <v>1760</v>
      </c>
      <c r="G100" s="195" t="s">
        <v>1757</v>
      </c>
      <c r="H100" s="196">
        <v>1</v>
      </c>
      <c r="I100" s="197"/>
      <c r="J100" s="198">
        <f>ROUND(I100*H100,2)</f>
        <v>0</v>
      </c>
      <c r="K100" s="194" t="s">
        <v>19</v>
      </c>
      <c r="L100" s="39"/>
      <c r="M100" s="199" t="s">
        <v>19</v>
      </c>
      <c r="N100" s="200" t="s">
        <v>42</v>
      </c>
      <c r="O100" s="64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78</v>
      </c>
      <c r="AY100" s="17" t="s">
        <v>166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7" t="s">
        <v>78</v>
      </c>
      <c r="BK100" s="204">
        <f>ROUND(I100*H100,2)</f>
        <v>0</v>
      </c>
      <c r="BL100" s="17" t="s">
        <v>173</v>
      </c>
      <c r="BM100" s="203" t="s">
        <v>1913</v>
      </c>
    </row>
    <row r="101" spans="1:65" s="2" customFormat="1" ht="16.5" customHeight="1">
      <c r="A101" s="34"/>
      <c r="B101" s="35"/>
      <c r="C101" s="192" t="s">
        <v>250</v>
      </c>
      <c r="D101" s="192" t="s">
        <v>168</v>
      </c>
      <c r="E101" s="193" t="s">
        <v>1914</v>
      </c>
      <c r="F101" s="194" t="s">
        <v>1766</v>
      </c>
      <c r="G101" s="195" t="s">
        <v>1757</v>
      </c>
      <c r="H101" s="196">
        <v>1</v>
      </c>
      <c r="I101" s="197"/>
      <c r="J101" s="198">
        <f>ROUND(I101*H101,2)</f>
        <v>0</v>
      </c>
      <c r="K101" s="194" t="s">
        <v>19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173</v>
      </c>
      <c r="AT101" s="203" t="s">
        <v>168</v>
      </c>
      <c r="AU101" s="203" t="s">
        <v>78</v>
      </c>
      <c r="AY101" s="17" t="s">
        <v>166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173</v>
      </c>
      <c r="BM101" s="203" t="s">
        <v>1915</v>
      </c>
    </row>
    <row r="102" spans="1:65" s="2" customFormat="1" ht="16.5" customHeight="1">
      <c r="A102" s="34"/>
      <c r="B102" s="35"/>
      <c r="C102" s="192" t="s">
        <v>256</v>
      </c>
      <c r="D102" s="192" t="s">
        <v>168</v>
      </c>
      <c r="E102" s="193" t="s">
        <v>1916</v>
      </c>
      <c r="F102" s="194" t="s">
        <v>1769</v>
      </c>
      <c r="G102" s="195" t="s">
        <v>1757</v>
      </c>
      <c r="H102" s="196">
        <v>1</v>
      </c>
      <c r="I102" s="197"/>
      <c r="J102" s="198">
        <f>ROUND(I102*H102,2)</f>
        <v>0</v>
      </c>
      <c r="K102" s="194" t="s">
        <v>19</v>
      </c>
      <c r="L102" s="39"/>
      <c r="M102" s="199" t="s">
        <v>19</v>
      </c>
      <c r="N102" s="200" t="s">
        <v>42</v>
      </c>
      <c r="O102" s="64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173</v>
      </c>
      <c r="AT102" s="203" t="s">
        <v>168</v>
      </c>
      <c r="AU102" s="203" t="s">
        <v>78</v>
      </c>
      <c r="AY102" s="17" t="s">
        <v>166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7" t="s">
        <v>78</v>
      </c>
      <c r="BK102" s="204">
        <f>ROUND(I102*H102,2)</f>
        <v>0</v>
      </c>
      <c r="BL102" s="17" t="s">
        <v>173</v>
      </c>
      <c r="BM102" s="203" t="s">
        <v>1917</v>
      </c>
    </row>
    <row r="103" spans="1:65" s="2" customFormat="1" ht="16.5" customHeight="1">
      <c r="A103" s="34"/>
      <c r="B103" s="35"/>
      <c r="C103" s="192" t="s">
        <v>262</v>
      </c>
      <c r="D103" s="192" t="s">
        <v>168</v>
      </c>
      <c r="E103" s="193" t="s">
        <v>1755</v>
      </c>
      <c r="F103" s="194" t="s">
        <v>1756</v>
      </c>
      <c r="G103" s="195" t="s">
        <v>1757</v>
      </c>
      <c r="H103" s="196">
        <v>1</v>
      </c>
      <c r="I103" s="197"/>
      <c r="J103" s="198">
        <f>ROUND(I103*H103,2)</f>
        <v>0</v>
      </c>
      <c r="K103" s="194" t="s">
        <v>19</v>
      </c>
      <c r="L103" s="39"/>
      <c r="M103" s="258" t="s">
        <v>19</v>
      </c>
      <c r="N103" s="259" t="s">
        <v>42</v>
      </c>
      <c r="O103" s="253"/>
      <c r="P103" s="260">
        <f>O103*H103</f>
        <v>0</v>
      </c>
      <c r="Q103" s="260">
        <v>0</v>
      </c>
      <c r="R103" s="260">
        <f>Q103*H103</f>
        <v>0</v>
      </c>
      <c r="S103" s="260">
        <v>0</v>
      </c>
      <c r="T103" s="26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173</v>
      </c>
      <c r="AT103" s="203" t="s">
        <v>168</v>
      </c>
      <c r="AU103" s="203" t="s">
        <v>78</v>
      </c>
      <c r="AY103" s="17" t="s">
        <v>166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173</v>
      </c>
      <c r="BM103" s="203" t="s">
        <v>1918</v>
      </c>
    </row>
    <row r="104" spans="1:65" s="2" customFormat="1" ht="6.95" customHeight="1">
      <c r="A104" s="34"/>
      <c r="B104" s="47"/>
      <c r="C104" s="48"/>
      <c r="D104" s="48"/>
      <c r="E104" s="48"/>
      <c r="F104" s="48"/>
      <c r="G104" s="48"/>
      <c r="H104" s="48"/>
      <c r="I104" s="142"/>
      <c r="J104" s="48"/>
      <c r="K104" s="48"/>
      <c r="L104" s="39"/>
      <c r="M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</sheetData>
  <sheetProtection algorithmName="SHA-512" hashValue="TeBO2RirNweTtjS3ak8i4K6bMz/kWL2YeWZUZOgdy0ZmuyY61I4V30yDMoCgnFOvHVaHhZPxxBu8oXh7kkdWtw==" saltValue="Z8ot6Oxwy8mLe2vz46e6od/q6Ymtf9XiFROi1HIzk4iifqEJj6PF58Ytctwfc6nN4KrodyWBq6LypVhdtdSh9A==" spinCount="100000" sheet="1" objects="1" scenarios="1" formatColumns="0" formatRows="0" autoFilter="0"/>
  <autoFilter ref="C81:K10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118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1919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ROUND(J81,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ROUND((SUM(BE81:BE91)),  2)</f>
        <v>0</v>
      </c>
      <c r="G33" s="34"/>
      <c r="H33" s="34"/>
      <c r="I33" s="131">
        <v>0.21</v>
      </c>
      <c r="J33" s="130">
        <f>ROUND(((SUM(BE81:BE91))*I33),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ROUND((SUM(BF81:BF91)),  2)</f>
        <v>0</v>
      </c>
      <c r="G34" s="34"/>
      <c r="H34" s="34"/>
      <c r="I34" s="131">
        <v>0.15</v>
      </c>
      <c r="J34" s="130">
        <f>ROUND(((SUM(BF81:BF91))*I34),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ROUND((SUM(BG81:BG91)),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ROUND((SUM(BH81:BH91)),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ROUND((SUM(BI81:BI91)),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404 - Veřejné osvětlení č. 003.01.029 a 003.01.031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J81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1568</v>
      </c>
      <c r="E60" s="154"/>
      <c r="F60" s="154"/>
      <c r="G60" s="154"/>
      <c r="H60" s="154"/>
      <c r="I60" s="155"/>
      <c r="J60" s="156">
        <f>J82</f>
        <v>0</v>
      </c>
      <c r="K60" s="152"/>
      <c r="L60" s="157"/>
    </row>
    <row r="61" spans="1:47" s="9" customFormat="1" ht="24.95" customHeight="1">
      <c r="B61" s="151"/>
      <c r="C61" s="152"/>
      <c r="D61" s="153" t="s">
        <v>1569</v>
      </c>
      <c r="E61" s="154"/>
      <c r="F61" s="154"/>
      <c r="G61" s="154"/>
      <c r="H61" s="154"/>
      <c r="I61" s="155"/>
      <c r="J61" s="156">
        <f>J86</f>
        <v>0</v>
      </c>
      <c r="K61" s="152"/>
      <c r="L61" s="157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142"/>
      <c r="J63" s="48"/>
      <c r="K63" s="48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145"/>
      <c r="J67" s="50"/>
      <c r="K67" s="50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151</v>
      </c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16" t="str">
        <f>E7</f>
        <v>Dopravní terminál v Bohumíně – Přednádražní prostor</v>
      </c>
      <c r="F71" s="317"/>
      <c r="G71" s="317"/>
      <c r="H71" s="317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126</v>
      </c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70" t="str">
        <f>E9</f>
        <v>SO 404 - Veřejné osvětlení č. 003.01.029 a 003.01.031</v>
      </c>
      <c r="F73" s="318"/>
      <c r="G73" s="318"/>
      <c r="H73" s="318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Bohumín</v>
      </c>
      <c r="G75" s="36"/>
      <c r="H75" s="36"/>
      <c r="I75" s="117" t="s">
        <v>23</v>
      </c>
      <c r="J75" s="59" t="str">
        <f>IF(J12="","",J12)</f>
        <v>26. 11. 2019</v>
      </c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40.15" customHeight="1">
      <c r="A77" s="34"/>
      <c r="B77" s="35"/>
      <c r="C77" s="29" t="s">
        <v>25</v>
      </c>
      <c r="D77" s="36"/>
      <c r="E77" s="36"/>
      <c r="F77" s="27" t="str">
        <f>E15</f>
        <v>Město Bohumín, Masarykova 158, 735 81 Bohumín</v>
      </c>
      <c r="G77" s="36"/>
      <c r="H77" s="36"/>
      <c r="I77" s="117" t="s">
        <v>31</v>
      </c>
      <c r="J77" s="32" t="str">
        <f>E21</f>
        <v>HaskoningDHV Czech Republic, spol. s r.o.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40.15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117" t="s">
        <v>34</v>
      </c>
      <c r="J78" s="32" t="str">
        <f>E24</f>
        <v>HaskoningDHV Czech Republic, spol. s r.o.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64"/>
      <c r="B80" s="165"/>
      <c r="C80" s="166" t="s">
        <v>152</v>
      </c>
      <c r="D80" s="167" t="s">
        <v>56</v>
      </c>
      <c r="E80" s="167" t="s">
        <v>52</v>
      </c>
      <c r="F80" s="167" t="s">
        <v>53</v>
      </c>
      <c r="G80" s="167" t="s">
        <v>153</v>
      </c>
      <c r="H80" s="167" t="s">
        <v>154</v>
      </c>
      <c r="I80" s="168" t="s">
        <v>155</v>
      </c>
      <c r="J80" s="167" t="s">
        <v>132</v>
      </c>
      <c r="K80" s="169" t="s">
        <v>156</v>
      </c>
      <c r="L80" s="170"/>
      <c r="M80" s="68" t="s">
        <v>19</v>
      </c>
      <c r="N80" s="69" t="s">
        <v>41</v>
      </c>
      <c r="O80" s="69" t="s">
        <v>157</v>
      </c>
      <c r="P80" s="69" t="s">
        <v>158</v>
      </c>
      <c r="Q80" s="69" t="s">
        <v>159</v>
      </c>
      <c r="R80" s="69" t="s">
        <v>160</v>
      </c>
      <c r="S80" s="69" t="s">
        <v>161</v>
      </c>
      <c r="T80" s="70" t="s">
        <v>162</v>
      </c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</row>
    <row r="81" spans="1:65" s="2" customFormat="1" ht="22.9" customHeight="1">
      <c r="A81" s="34"/>
      <c r="B81" s="35"/>
      <c r="C81" s="75" t="s">
        <v>163</v>
      </c>
      <c r="D81" s="36"/>
      <c r="E81" s="36"/>
      <c r="F81" s="36"/>
      <c r="G81" s="36"/>
      <c r="H81" s="36"/>
      <c r="I81" s="115"/>
      <c r="J81" s="171">
        <f>BK81</f>
        <v>0</v>
      </c>
      <c r="K81" s="36"/>
      <c r="L81" s="39"/>
      <c r="M81" s="71"/>
      <c r="N81" s="172"/>
      <c r="O81" s="72"/>
      <c r="P81" s="173">
        <f>P82+P86</f>
        <v>0</v>
      </c>
      <c r="Q81" s="72"/>
      <c r="R81" s="173">
        <f>R82+R86</f>
        <v>0</v>
      </c>
      <c r="S81" s="72"/>
      <c r="T81" s="174">
        <f>T82+T86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133</v>
      </c>
      <c r="BK81" s="175">
        <f>BK82+BK86</f>
        <v>0</v>
      </c>
    </row>
    <row r="82" spans="1:65" s="12" customFormat="1" ht="25.9" customHeight="1">
      <c r="B82" s="176"/>
      <c r="C82" s="177"/>
      <c r="D82" s="178" t="s">
        <v>70</v>
      </c>
      <c r="E82" s="179" t="s">
        <v>1572</v>
      </c>
      <c r="F82" s="179" t="s">
        <v>1573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SUM(P83:P85)</f>
        <v>0</v>
      </c>
      <c r="Q82" s="184"/>
      <c r="R82" s="185">
        <f>SUM(R83:R85)</f>
        <v>0</v>
      </c>
      <c r="S82" s="184"/>
      <c r="T82" s="186">
        <f>SUM(T83:T85)</f>
        <v>0</v>
      </c>
      <c r="AR82" s="187" t="s">
        <v>78</v>
      </c>
      <c r="AT82" s="188" t="s">
        <v>70</v>
      </c>
      <c r="AU82" s="188" t="s">
        <v>71</v>
      </c>
      <c r="AY82" s="187" t="s">
        <v>166</v>
      </c>
      <c r="BK82" s="189">
        <f>SUM(BK83:BK85)</f>
        <v>0</v>
      </c>
    </row>
    <row r="83" spans="1:65" s="2" customFormat="1" ht="21.75" customHeight="1">
      <c r="A83" s="34"/>
      <c r="B83" s="35"/>
      <c r="C83" s="192" t="s">
        <v>78</v>
      </c>
      <c r="D83" s="192" t="s">
        <v>168</v>
      </c>
      <c r="E83" s="193" t="s">
        <v>1608</v>
      </c>
      <c r="F83" s="194" t="s">
        <v>1609</v>
      </c>
      <c r="G83" s="195" t="s">
        <v>1585</v>
      </c>
      <c r="H83" s="196">
        <v>2</v>
      </c>
      <c r="I83" s="197"/>
      <c r="J83" s="198">
        <f>ROUND(I83*H83,2)</f>
        <v>0</v>
      </c>
      <c r="K83" s="194" t="s">
        <v>19</v>
      </c>
      <c r="L83" s="39"/>
      <c r="M83" s="199" t="s">
        <v>19</v>
      </c>
      <c r="N83" s="200" t="s">
        <v>42</v>
      </c>
      <c r="O83" s="64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203" t="s">
        <v>173</v>
      </c>
      <c r="AT83" s="203" t="s">
        <v>168</v>
      </c>
      <c r="AU83" s="203" t="s">
        <v>78</v>
      </c>
      <c r="AY83" s="17" t="s">
        <v>166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17" t="s">
        <v>78</v>
      </c>
      <c r="BK83" s="204">
        <f>ROUND(I83*H83,2)</f>
        <v>0</v>
      </c>
      <c r="BL83" s="17" t="s">
        <v>173</v>
      </c>
      <c r="BM83" s="203" t="s">
        <v>1920</v>
      </c>
    </row>
    <row r="84" spans="1:65" s="2" customFormat="1" ht="16.5" customHeight="1">
      <c r="A84" s="34"/>
      <c r="B84" s="35"/>
      <c r="C84" s="192" t="s">
        <v>80</v>
      </c>
      <c r="D84" s="192" t="s">
        <v>168</v>
      </c>
      <c r="E84" s="193" t="s">
        <v>1614</v>
      </c>
      <c r="F84" s="194" t="s">
        <v>1615</v>
      </c>
      <c r="G84" s="195" t="s">
        <v>1585</v>
      </c>
      <c r="H84" s="196">
        <v>2</v>
      </c>
      <c r="I84" s="197"/>
      <c r="J84" s="198">
        <f>ROUND(I84*H84,2)</f>
        <v>0</v>
      </c>
      <c r="K84" s="194" t="s">
        <v>19</v>
      </c>
      <c r="L84" s="39"/>
      <c r="M84" s="199" t="s">
        <v>19</v>
      </c>
      <c r="N84" s="200" t="s">
        <v>42</v>
      </c>
      <c r="O84" s="64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203" t="s">
        <v>173</v>
      </c>
      <c r="AT84" s="203" t="s">
        <v>168</v>
      </c>
      <c r="AU84" s="203" t="s">
        <v>78</v>
      </c>
      <c r="AY84" s="17" t="s">
        <v>166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17" t="s">
        <v>78</v>
      </c>
      <c r="BK84" s="204">
        <f>ROUND(I84*H84,2)</f>
        <v>0</v>
      </c>
      <c r="BL84" s="17" t="s">
        <v>173</v>
      </c>
      <c r="BM84" s="203" t="s">
        <v>1921</v>
      </c>
    </row>
    <row r="85" spans="1:65" s="2" customFormat="1" ht="16.5" customHeight="1">
      <c r="A85" s="34"/>
      <c r="B85" s="35"/>
      <c r="C85" s="192" t="s">
        <v>185</v>
      </c>
      <c r="D85" s="192" t="s">
        <v>168</v>
      </c>
      <c r="E85" s="193" t="s">
        <v>1623</v>
      </c>
      <c r="F85" s="194" t="s">
        <v>1624</v>
      </c>
      <c r="G85" s="195" t="s">
        <v>1585</v>
      </c>
      <c r="H85" s="196">
        <v>2</v>
      </c>
      <c r="I85" s="197"/>
      <c r="J85" s="198">
        <f>ROUND(I85*H85,2)</f>
        <v>0</v>
      </c>
      <c r="K85" s="194" t="s">
        <v>19</v>
      </c>
      <c r="L85" s="39"/>
      <c r="M85" s="199" t="s">
        <v>19</v>
      </c>
      <c r="N85" s="200" t="s">
        <v>42</v>
      </c>
      <c r="O85" s="64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173</v>
      </c>
      <c r="AT85" s="203" t="s">
        <v>168</v>
      </c>
      <c r="AU85" s="203" t="s">
        <v>78</v>
      </c>
      <c r="AY85" s="17" t="s">
        <v>166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17" t="s">
        <v>78</v>
      </c>
      <c r="BK85" s="204">
        <f>ROUND(I85*H85,2)</f>
        <v>0</v>
      </c>
      <c r="BL85" s="17" t="s">
        <v>173</v>
      </c>
      <c r="BM85" s="203" t="s">
        <v>1922</v>
      </c>
    </row>
    <row r="86" spans="1:65" s="12" customFormat="1" ht="25.9" customHeight="1">
      <c r="B86" s="176"/>
      <c r="C86" s="177"/>
      <c r="D86" s="178" t="s">
        <v>70</v>
      </c>
      <c r="E86" s="179" t="s">
        <v>1650</v>
      </c>
      <c r="F86" s="179" t="s">
        <v>1651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SUM(P87:P91)</f>
        <v>0</v>
      </c>
      <c r="Q86" s="184"/>
      <c r="R86" s="185">
        <f>SUM(R87:R91)</f>
        <v>0</v>
      </c>
      <c r="S86" s="184"/>
      <c r="T86" s="186">
        <f>SUM(T87:T91)</f>
        <v>0</v>
      </c>
      <c r="AR86" s="187" t="s">
        <v>78</v>
      </c>
      <c r="AT86" s="188" t="s">
        <v>70</v>
      </c>
      <c r="AU86" s="188" t="s">
        <v>71</v>
      </c>
      <c r="AY86" s="187" t="s">
        <v>166</v>
      </c>
      <c r="BK86" s="189">
        <f>SUM(BK87:BK91)</f>
        <v>0</v>
      </c>
    </row>
    <row r="87" spans="1:65" s="2" customFormat="1" ht="21.75" customHeight="1">
      <c r="A87" s="34"/>
      <c r="B87" s="35"/>
      <c r="C87" s="192" t="s">
        <v>173</v>
      </c>
      <c r="D87" s="192" t="s">
        <v>168</v>
      </c>
      <c r="E87" s="193" t="s">
        <v>1671</v>
      </c>
      <c r="F87" s="194" t="s">
        <v>1609</v>
      </c>
      <c r="G87" s="195" t="s">
        <v>1585</v>
      </c>
      <c r="H87" s="196">
        <v>2</v>
      </c>
      <c r="I87" s="197"/>
      <c r="J87" s="198">
        <f>ROUND(I87*H87,2)</f>
        <v>0</v>
      </c>
      <c r="K87" s="194" t="s">
        <v>19</v>
      </c>
      <c r="L87" s="39"/>
      <c r="M87" s="199" t="s">
        <v>19</v>
      </c>
      <c r="N87" s="200" t="s">
        <v>42</v>
      </c>
      <c r="O87" s="64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173</v>
      </c>
      <c r="AT87" s="203" t="s">
        <v>168</v>
      </c>
      <c r="AU87" s="203" t="s">
        <v>78</v>
      </c>
      <c r="AY87" s="17" t="s">
        <v>166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17" t="s">
        <v>78</v>
      </c>
      <c r="BK87" s="204">
        <f>ROUND(I87*H87,2)</f>
        <v>0</v>
      </c>
      <c r="BL87" s="17" t="s">
        <v>173</v>
      </c>
      <c r="BM87" s="203" t="s">
        <v>1923</v>
      </c>
    </row>
    <row r="88" spans="1:65" s="2" customFormat="1" ht="16.5" customHeight="1">
      <c r="A88" s="34"/>
      <c r="B88" s="35"/>
      <c r="C88" s="192" t="s">
        <v>195</v>
      </c>
      <c r="D88" s="192" t="s">
        <v>168</v>
      </c>
      <c r="E88" s="193" t="s">
        <v>1673</v>
      </c>
      <c r="F88" s="194" t="s">
        <v>1674</v>
      </c>
      <c r="G88" s="195" t="s">
        <v>215</v>
      </c>
      <c r="H88" s="196">
        <v>2</v>
      </c>
      <c r="I88" s="197"/>
      <c r="J88" s="198">
        <f>ROUND(I88*H88,2)</f>
        <v>0</v>
      </c>
      <c r="K88" s="194" t="s">
        <v>19</v>
      </c>
      <c r="L88" s="39"/>
      <c r="M88" s="199" t="s">
        <v>19</v>
      </c>
      <c r="N88" s="200" t="s">
        <v>42</v>
      </c>
      <c r="O88" s="64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3" t="s">
        <v>173</v>
      </c>
      <c r="AT88" s="203" t="s">
        <v>168</v>
      </c>
      <c r="AU88" s="203" t="s">
        <v>78</v>
      </c>
      <c r="AY88" s="17" t="s">
        <v>166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17" t="s">
        <v>78</v>
      </c>
      <c r="BK88" s="204">
        <f>ROUND(I88*H88,2)</f>
        <v>0</v>
      </c>
      <c r="BL88" s="17" t="s">
        <v>173</v>
      </c>
      <c r="BM88" s="203" t="s">
        <v>1924</v>
      </c>
    </row>
    <row r="89" spans="1:65" s="2" customFormat="1" ht="16.5" customHeight="1">
      <c r="A89" s="34"/>
      <c r="B89" s="35"/>
      <c r="C89" s="192" t="s">
        <v>200</v>
      </c>
      <c r="D89" s="192" t="s">
        <v>168</v>
      </c>
      <c r="E89" s="193" t="s">
        <v>1676</v>
      </c>
      <c r="F89" s="194" t="s">
        <v>1615</v>
      </c>
      <c r="G89" s="195" t="s">
        <v>1585</v>
      </c>
      <c r="H89" s="196">
        <v>2</v>
      </c>
      <c r="I89" s="197"/>
      <c r="J89" s="198">
        <f>ROUND(I89*H89,2)</f>
        <v>0</v>
      </c>
      <c r="K89" s="194" t="s">
        <v>19</v>
      </c>
      <c r="L89" s="39"/>
      <c r="M89" s="199" t="s">
        <v>19</v>
      </c>
      <c r="N89" s="200" t="s">
        <v>42</v>
      </c>
      <c r="O89" s="64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3" t="s">
        <v>173</v>
      </c>
      <c r="AT89" s="203" t="s">
        <v>168</v>
      </c>
      <c r="AU89" s="203" t="s">
        <v>78</v>
      </c>
      <c r="AY89" s="17" t="s">
        <v>166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17" t="s">
        <v>78</v>
      </c>
      <c r="BK89" s="204">
        <f>ROUND(I89*H89,2)</f>
        <v>0</v>
      </c>
      <c r="BL89" s="17" t="s">
        <v>173</v>
      </c>
      <c r="BM89" s="203" t="s">
        <v>1925</v>
      </c>
    </row>
    <row r="90" spans="1:65" s="2" customFormat="1" ht="16.5" customHeight="1">
      <c r="A90" s="34"/>
      <c r="B90" s="35"/>
      <c r="C90" s="192" t="s">
        <v>204</v>
      </c>
      <c r="D90" s="192" t="s">
        <v>168</v>
      </c>
      <c r="E90" s="193" t="s">
        <v>1683</v>
      </c>
      <c r="F90" s="194" t="s">
        <v>1684</v>
      </c>
      <c r="G90" s="195" t="s">
        <v>1585</v>
      </c>
      <c r="H90" s="196">
        <v>2</v>
      </c>
      <c r="I90" s="197"/>
      <c r="J90" s="198">
        <f>ROUND(I90*H90,2)</f>
        <v>0</v>
      </c>
      <c r="K90" s="194" t="s">
        <v>19</v>
      </c>
      <c r="L90" s="39"/>
      <c r="M90" s="199" t="s">
        <v>19</v>
      </c>
      <c r="N90" s="200" t="s">
        <v>42</v>
      </c>
      <c r="O90" s="64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173</v>
      </c>
      <c r="AT90" s="203" t="s">
        <v>168</v>
      </c>
      <c r="AU90" s="203" t="s">
        <v>78</v>
      </c>
      <c r="AY90" s="17" t="s">
        <v>166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7" t="s">
        <v>78</v>
      </c>
      <c r="BK90" s="204">
        <f>ROUND(I90*H90,2)</f>
        <v>0</v>
      </c>
      <c r="BL90" s="17" t="s">
        <v>173</v>
      </c>
      <c r="BM90" s="203" t="s">
        <v>1926</v>
      </c>
    </row>
    <row r="91" spans="1:65" s="2" customFormat="1" ht="16.5" customHeight="1">
      <c r="A91" s="34"/>
      <c r="B91" s="35"/>
      <c r="C91" s="192" t="s">
        <v>208</v>
      </c>
      <c r="D91" s="192" t="s">
        <v>168</v>
      </c>
      <c r="E91" s="193" t="s">
        <v>1689</v>
      </c>
      <c r="F91" s="194" t="s">
        <v>1690</v>
      </c>
      <c r="G91" s="195" t="s">
        <v>1585</v>
      </c>
      <c r="H91" s="196">
        <v>2</v>
      </c>
      <c r="I91" s="197"/>
      <c r="J91" s="198">
        <f>ROUND(I91*H91,2)</f>
        <v>0</v>
      </c>
      <c r="K91" s="194" t="s">
        <v>19</v>
      </c>
      <c r="L91" s="39"/>
      <c r="M91" s="258" t="s">
        <v>19</v>
      </c>
      <c r="N91" s="259" t="s">
        <v>42</v>
      </c>
      <c r="O91" s="253"/>
      <c r="P91" s="260">
        <f>O91*H91</f>
        <v>0</v>
      </c>
      <c r="Q91" s="260">
        <v>0</v>
      </c>
      <c r="R91" s="260">
        <f>Q91*H91</f>
        <v>0</v>
      </c>
      <c r="S91" s="260">
        <v>0</v>
      </c>
      <c r="T91" s="26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78</v>
      </c>
      <c r="AY91" s="17" t="s">
        <v>166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173</v>
      </c>
      <c r="BM91" s="203" t="s">
        <v>1927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142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ByQg+uITDpfFbj9SnGuqPm8DcGqCHi1+/m5Pj+DKM23IrgH7G1Vhjavsh6LPDl0U7QKArdBjwrAXO9avVh8msw==" saltValue="PvTfd5Dk+qphE0SP4cMx423SFw52z3FDAx13UvdjBtZ87JvGApd0HhKJmuAsSP66Tv3uw/QMX+trrVvz0Pf2mQ==" spinCount="100000" sheet="1" objects="1" scenarios="1" formatColumns="0" formatRows="0" autoFilter="0"/>
  <autoFilter ref="C80:K9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121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1928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ROUND(J82,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ROUND((SUM(BE82:BE154)),  2)</f>
        <v>0</v>
      </c>
      <c r="G33" s="34"/>
      <c r="H33" s="34"/>
      <c r="I33" s="131">
        <v>0.21</v>
      </c>
      <c r="J33" s="130">
        <f>ROUND(((SUM(BE82:BE154))*I33),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ROUND((SUM(BF82:BF154)),  2)</f>
        <v>0</v>
      </c>
      <c r="G34" s="34"/>
      <c r="H34" s="34"/>
      <c r="I34" s="131">
        <v>0.15</v>
      </c>
      <c r="J34" s="130">
        <f>ROUND(((SUM(BF82:BF154))*I34),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ROUND((SUM(BG82:BG154)),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ROUND((SUM(BH82:BH154)),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ROUND((SUM(BI82:BI154)),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801 - Vegetační úpravy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J82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134</v>
      </c>
      <c r="E60" s="154"/>
      <c r="F60" s="154"/>
      <c r="G60" s="154"/>
      <c r="H60" s="154"/>
      <c r="I60" s="155"/>
      <c r="J60" s="156">
        <f>J83</f>
        <v>0</v>
      </c>
      <c r="K60" s="152"/>
      <c r="L60" s="157"/>
    </row>
    <row r="61" spans="1:47" s="10" customFormat="1" ht="19.899999999999999" customHeight="1">
      <c r="B61" s="158"/>
      <c r="C61" s="97"/>
      <c r="D61" s="159" t="s">
        <v>135</v>
      </c>
      <c r="E61" s="160"/>
      <c r="F61" s="160"/>
      <c r="G61" s="160"/>
      <c r="H61" s="160"/>
      <c r="I61" s="161"/>
      <c r="J61" s="162">
        <f>J84</f>
        <v>0</v>
      </c>
      <c r="K61" s="97"/>
      <c r="L61" s="163"/>
    </row>
    <row r="62" spans="1:47" s="10" customFormat="1" ht="19.899999999999999" customHeight="1">
      <c r="B62" s="158"/>
      <c r="C62" s="97"/>
      <c r="D62" s="159" t="s">
        <v>143</v>
      </c>
      <c r="E62" s="160"/>
      <c r="F62" s="160"/>
      <c r="G62" s="160"/>
      <c r="H62" s="160"/>
      <c r="I62" s="161"/>
      <c r="J62" s="162">
        <f>J153</f>
        <v>0</v>
      </c>
      <c r="K62" s="97"/>
      <c r="L62" s="163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15"/>
      <c r="J63" s="36"/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42"/>
      <c r="J64" s="48"/>
      <c r="K64" s="48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45"/>
      <c r="J68" s="50"/>
      <c r="K68" s="50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151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16" t="str">
        <f>E7</f>
        <v>Dopravní terminál v Bohumíně – Přednádražní prostor</v>
      </c>
      <c r="F72" s="317"/>
      <c r="G72" s="317"/>
      <c r="H72" s="317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126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70" t="str">
        <f>E9</f>
        <v>SO 801 - Vegetační úpravy</v>
      </c>
      <c r="F74" s="318"/>
      <c r="G74" s="318"/>
      <c r="H74" s="318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Bohumín</v>
      </c>
      <c r="G76" s="36"/>
      <c r="H76" s="36"/>
      <c r="I76" s="117" t="s">
        <v>23</v>
      </c>
      <c r="J76" s="59" t="str">
        <f>IF(J12="","",J12)</f>
        <v>26. 11. 2019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40.15" customHeight="1">
      <c r="A78" s="34"/>
      <c r="B78" s="35"/>
      <c r="C78" s="29" t="s">
        <v>25</v>
      </c>
      <c r="D78" s="36"/>
      <c r="E78" s="36"/>
      <c r="F78" s="27" t="str">
        <f>E15</f>
        <v>Město Bohumín, Masarykova 158, 735 81 Bohumín</v>
      </c>
      <c r="G78" s="36"/>
      <c r="H78" s="36"/>
      <c r="I78" s="117" t="s">
        <v>31</v>
      </c>
      <c r="J78" s="32" t="str">
        <f>E21</f>
        <v>HaskoningDHV Czech Republic, spol. s r.o.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0.15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117" t="s">
        <v>34</v>
      </c>
      <c r="J79" s="32" t="str">
        <f>E24</f>
        <v>HaskoningDHV Czech Republic, spol. s r.o.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64"/>
      <c r="B81" s="165"/>
      <c r="C81" s="166" t="s">
        <v>152</v>
      </c>
      <c r="D81" s="167" t="s">
        <v>56</v>
      </c>
      <c r="E81" s="167" t="s">
        <v>52</v>
      </c>
      <c r="F81" s="167" t="s">
        <v>53</v>
      </c>
      <c r="G81" s="167" t="s">
        <v>153</v>
      </c>
      <c r="H81" s="167" t="s">
        <v>154</v>
      </c>
      <c r="I81" s="168" t="s">
        <v>155</v>
      </c>
      <c r="J81" s="167" t="s">
        <v>132</v>
      </c>
      <c r="K81" s="169" t="s">
        <v>156</v>
      </c>
      <c r="L81" s="170"/>
      <c r="M81" s="68" t="s">
        <v>19</v>
      </c>
      <c r="N81" s="69" t="s">
        <v>41</v>
      </c>
      <c r="O81" s="69" t="s">
        <v>157</v>
      </c>
      <c r="P81" s="69" t="s">
        <v>158</v>
      </c>
      <c r="Q81" s="69" t="s">
        <v>159</v>
      </c>
      <c r="R81" s="69" t="s">
        <v>160</v>
      </c>
      <c r="S81" s="69" t="s">
        <v>161</v>
      </c>
      <c r="T81" s="70" t="s">
        <v>162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</row>
    <row r="82" spans="1:65" s="2" customFormat="1" ht="22.9" customHeight="1">
      <c r="A82" s="34"/>
      <c r="B82" s="35"/>
      <c r="C82" s="75" t="s">
        <v>163</v>
      </c>
      <c r="D82" s="36"/>
      <c r="E82" s="36"/>
      <c r="F82" s="36"/>
      <c r="G82" s="36"/>
      <c r="H82" s="36"/>
      <c r="I82" s="115"/>
      <c r="J82" s="171">
        <f>BK82</f>
        <v>0</v>
      </c>
      <c r="K82" s="36"/>
      <c r="L82" s="39"/>
      <c r="M82" s="71"/>
      <c r="N82" s="172"/>
      <c r="O82" s="72"/>
      <c r="P82" s="173">
        <f>P83</f>
        <v>0</v>
      </c>
      <c r="Q82" s="72"/>
      <c r="R82" s="173">
        <f>R83</f>
        <v>28.893402599999998</v>
      </c>
      <c r="S82" s="72"/>
      <c r="T82" s="17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133</v>
      </c>
      <c r="BK82" s="175">
        <f>BK83</f>
        <v>0</v>
      </c>
    </row>
    <row r="83" spans="1:65" s="12" customFormat="1" ht="25.9" customHeight="1">
      <c r="B83" s="176"/>
      <c r="C83" s="177"/>
      <c r="D83" s="178" t="s">
        <v>70</v>
      </c>
      <c r="E83" s="179" t="s">
        <v>164</v>
      </c>
      <c r="F83" s="179" t="s">
        <v>165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P84+P153</f>
        <v>0</v>
      </c>
      <c r="Q83" s="184"/>
      <c r="R83" s="185">
        <f>R84+R153</f>
        <v>28.893402599999998</v>
      </c>
      <c r="S83" s="184"/>
      <c r="T83" s="186">
        <f>T84+T153</f>
        <v>0</v>
      </c>
      <c r="AR83" s="187" t="s">
        <v>78</v>
      </c>
      <c r="AT83" s="188" t="s">
        <v>70</v>
      </c>
      <c r="AU83" s="188" t="s">
        <v>71</v>
      </c>
      <c r="AY83" s="187" t="s">
        <v>166</v>
      </c>
      <c r="BK83" s="189">
        <f>BK84+BK153</f>
        <v>0</v>
      </c>
    </row>
    <row r="84" spans="1:65" s="12" customFormat="1" ht="22.9" customHeight="1">
      <c r="B84" s="176"/>
      <c r="C84" s="177"/>
      <c r="D84" s="178" t="s">
        <v>70</v>
      </c>
      <c r="E84" s="190" t="s">
        <v>78</v>
      </c>
      <c r="F84" s="190" t="s">
        <v>167</v>
      </c>
      <c r="G84" s="177"/>
      <c r="H84" s="177"/>
      <c r="I84" s="180"/>
      <c r="J84" s="191">
        <f>BK84</f>
        <v>0</v>
      </c>
      <c r="K84" s="177"/>
      <c r="L84" s="182"/>
      <c r="M84" s="183"/>
      <c r="N84" s="184"/>
      <c r="O84" s="184"/>
      <c r="P84" s="185">
        <f>SUM(P85:P152)</f>
        <v>0</v>
      </c>
      <c r="Q84" s="184"/>
      <c r="R84" s="185">
        <f>SUM(R85:R152)</f>
        <v>28.893402599999998</v>
      </c>
      <c r="S84" s="184"/>
      <c r="T84" s="186">
        <f>SUM(T85:T152)</f>
        <v>0</v>
      </c>
      <c r="AR84" s="187" t="s">
        <v>78</v>
      </c>
      <c r="AT84" s="188" t="s">
        <v>70</v>
      </c>
      <c r="AU84" s="188" t="s">
        <v>78</v>
      </c>
      <c r="AY84" s="187" t="s">
        <v>166</v>
      </c>
      <c r="BK84" s="189">
        <f>SUM(BK85:BK152)</f>
        <v>0</v>
      </c>
    </row>
    <row r="85" spans="1:65" s="2" customFormat="1" ht="33" customHeight="1">
      <c r="A85" s="34"/>
      <c r="B85" s="35"/>
      <c r="C85" s="192" t="s">
        <v>78</v>
      </c>
      <c r="D85" s="192" t="s">
        <v>168</v>
      </c>
      <c r="E85" s="193" t="s">
        <v>1929</v>
      </c>
      <c r="F85" s="194" t="s">
        <v>1930</v>
      </c>
      <c r="G85" s="195" t="s">
        <v>171</v>
      </c>
      <c r="H85" s="196">
        <v>198</v>
      </c>
      <c r="I85" s="197"/>
      <c r="J85" s="198">
        <f>ROUND(I85*H85,2)</f>
        <v>0</v>
      </c>
      <c r="K85" s="194" t="s">
        <v>172</v>
      </c>
      <c r="L85" s="39"/>
      <c r="M85" s="199" t="s">
        <v>19</v>
      </c>
      <c r="N85" s="200" t="s">
        <v>42</v>
      </c>
      <c r="O85" s="64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173</v>
      </c>
      <c r="AT85" s="203" t="s">
        <v>168</v>
      </c>
      <c r="AU85" s="203" t="s">
        <v>80</v>
      </c>
      <c r="AY85" s="17" t="s">
        <v>166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17" t="s">
        <v>78</v>
      </c>
      <c r="BK85" s="204">
        <f>ROUND(I85*H85,2)</f>
        <v>0</v>
      </c>
      <c r="BL85" s="17" t="s">
        <v>173</v>
      </c>
      <c r="BM85" s="203" t="s">
        <v>1931</v>
      </c>
    </row>
    <row r="86" spans="1:65" s="13" customFormat="1" ht="11.25">
      <c r="B86" s="209"/>
      <c r="C86" s="210"/>
      <c r="D86" s="205" t="s">
        <v>177</v>
      </c>
      <c r="E86" s="211" t="s">
        <v>19</v>
      </c>
      <c r="F86" s="212" t="s">
        <v>1932</v>
      </c>
      <c r="G86" s="210"/>
      <c r="H86" s="211" t="s">
        <v>19</v>
      </c>
      <c r="I86" s="213"/>
      <c r="J86" s="210"/>
      <c r="K86" s="210"/>
      <c r="L86" s="214"/>
      <c r="M86" s="215"/>
      <c r="N86" s="216"/>
      <c r="O86" s="216"/>
      <c r="P86" s="216"/>
      <c r="Q86" s="216"/>
      <c r="R86" s="216"/>
      <c r="S86" s="216"/>
      <c r="T86" s="217"/>
      <c r="AT86" s="218" t="s">
        <v>177</v>
      </c>
      <c r="AU86" s="218" t="s">
        <v>80</v>
      </c>
      <c r="AV86" s="13" t="s">
        <v>78</v>
      </c>
      <c r="AW86" s="13" t="s">
        <v>33</v>
      </c>
      <c r="AX86" s="13" t="s">
        <v>71</v>
      </c>
      <c r="AY86" s="218" t="s">
        <v>166</v>
      </c>
    </row>
    <row r="87" spans="1:65" s="14" customFormat="1" ht="11.25">
      <c r="B87" s="219"/>
      <c r="C87" s="220"/>
      <c r="D87" s="205" t="s">
        <v>177</v>
      </c>
      <c r="E87" s="221" t="s">
        <v>19</v>
      </c>
      <c r="F87" s="222" t="s">
        <v>428</v>
      </c>
      <c r="G87" s="220"/>
      <c r="H87" s="223">
        <v>48</v>
      </c>
      <c r="I87" s="224"/>
      <c r="J87" s="220"/>
      <c r="K87" s="220"/>
      <c r="L87" s="225"/>
      <c r="M87" s="226"/>
      <c r="N87" s="227"/>
      <c r="O87" s="227"/>
      <c r="P87" s="227"/>
      <c r="Q87" s="227"/>
      <c r="R87" s="227"/>
      <c r="S87" s="227"/>
      <c r="T87" s="228"/>
      <c r="AT87" s="229" t="s">
        <v>177</v>
      </c>
      <c r="AU87" s="229" t="s">
        <v>80</v>
      </c>
      <c r="AV87" s="14" t="s">
        <v>80</v>
      </c>
      <c r="AW87" s="14" t="s">
        <v>33</v>
      </c>
      <c r="AX87" s="14" t="s">
        <v>71</v>
      </c>
      <c r="AY87" s="229" t="s">
        <v>166</v>
      </c>
    </row>
    <row r="88" spans="1:65" s="13" customFormat="1" ht="11.25">
      <c r="B88" s="209"/>
      <c r="C88" s="210"/>
      <c r="D88" s="205" t="s">
        <v>177</v>
      </c>
      <c r="E88" s="211" t="s">
        <v>19</v>
      </c>
      <c r="F88" s="212" t="s">
        <v>1933</v>
      </c>
      <c r="G88" s="210"/>
      <c r="H88" s="211" t="s">
        <v>19</v>
      </c>
      <c r="I88" s="213"/>
      <c r="J88" s="210"/>
      <c r="K88" s="210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177</v>
      </c>
      <c r="AU88" s="218" t="s">
        <v>80</v>
      </c>
      <c r="AV88" s="13" t="s">
        <v>78</v>
      </c>
      <c r="AW88" s="13" t="s">
        <v>33</v>
      </c>
      <c r="AX88" s="13" t="s">
        <v>71</v>
      </c>
      <c r="AY88" s="218" t="s">
        <v>166</v>
      </c>
    </row>
    <row r="89" spans="1:65" s="14" customFormat="1" ht="11.25">
      <c r="B89" s="219"/>
      <c r="C89" s="220"/>
      <c r="D89" s="205" t="s">
        <v>177</v>
      </c>
      <c r="E89" s="221" t="s">
        <v>19</v>
      </c>
      <c r="F89" s="222" t="s">
        <v>1934</v>
      </c>
      <c r="G89" s="220"/>
      <c r="H89" s="223">
        <v>150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AT89" s="229" t="s">
        <v>177</v>
      </c>
      <c r="AU89" s="229" t="s">
        <v>80</v>
      </c>
      <c r="AV89" s="14" t="s">
        <v>80</v>
      </c>
      <c r="AW89" s="14" t="s">
        <v>33</v>
      </c>
      <c r="AX89" s="14" t="s">
        <v>71</v>
      </c>
      <c r="AY89" s="229" t="s">
        <v>166</v>
      </c>
    </row>
    <row r="90" spans="1:65" s="15" customFormat="1" ht="11.25">
      <c r="B90" s="230"/>
      <c r="C90" s="231"/>
      <c r="D90" s="205" t="s">
        <v>177</v>
      </c>
      <c r="E90" s="232" t="s">
        <v>19</v>
      </c>
      <c r="F90" s="233" t="s">
        <v>191</v>
      </c>
      <c r="G90" s="231"/>
      <c r="H90" s="234">
        <v>198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AT90" s="240" t="s">
        <v>177</v>
      </c>
      <c r="AU90" s="240" t="s">
        <v>80</v>
      </c>
      <c r="AV90" s="15" t="s">
        <v>173</v>
      </c>
      <c r="AW90" s="15" t="s">
        <v>33</v>
      </c>
      <c r="AX90" s="15" t="s">
        <v>78</v>
      </c>
      <c r="AY90" s="240" t="s">
        <v>166</v>
      </c>
    </row>
    <row r="91" spans="1:65" s="2" customFormat="1" ht="21.75" customHeight="1">
      <c r="A91" s="34"/>
      <c r="B91" s="35"/>
      <c r="C91" s="192" t="s">
        <v>80</v>
      </c>
      <c r="D91" s="192" t="s">
        <v>168</v>
      </c>
      <c r="E91" s="193" t="s">
        <v>1935</v>
      </c>
      <c r="F91" s="194" t="s">
        <v>1936</v>
      </c>
      <c r="G91" s="195" t="s">
        <v>630</v>
      </c>
      <c r="H91" s="196">
        <v>3</v>
      </c>
      <c r="I91" s="197"/>
      <c r="J91" s="198">
        <f>ROUND(I91*H91,2)</f>
        <v>0</v>
      </c>
      <c r="K91" s="194" t="s">
        <v>172</v>
      </c>
      <c r="L91" s="39"/>
      <c r="M91" s="199" t="s">
        <v>19</v>
      </c>
      <c r="N91" s="200" t="s">
        <v>42</v>
      </c>
      <c r="O91" s="64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80</v>
      </c>
      <c r="AY91" s="17" t="s">
        <v>166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173</v>
      </c>
      <c r="BM91" s="203" t="s">
        <v>1937</v>
      </c>
    </row>
    <row r="92" spans="1:65" s="13" customFormat="1" ht="11.25">
      <c r="B92" s="209"/>
      <c r="C92" s="210"/>
      <c r="D92" s="205" t="s">
        <v>177</v>
      </c>
      <c r="E92" s="211" t="s">
        <v>19</v>
      </c>
      <c r="F92" s="212" t="s">
        <v>1938</v>
      </c>
      <c r="G92" s="210"/>
      <c r="H92" s="211" t="s">
        <v>19</v>
      </c>
      <c r="I92" s="213"/>
      <c r="J92" s="210"/>
      <c r="K92" s="210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177</v>
      </c>
      <c r="AU92" s="218" t="s">
        <v>80</v>
      </c>
      <c r="AV92" s="13" t="s">
        <v>78</v>
      </c>
      <c r="AW92" s="13" t="s">
        <v>33</v>
      </c>
      <c r="AX92" s="13" t="s">
        <v>71</v>
      </c>
      <c r="AY92" s="218" t="s">
        <v>166</v>
      </c>
    </row>
    <row r="93" spans="1:65" s="14" customFormat="1" ht="11.25">
      <c r="B93" s="219"/>
      <c r="C93" s="220"/>
      <c r="D93" s="205" t="s">
        <v>177</v>
      </c>
      <c r="E93" s="221" t="s">
        <v>19</v>
      </c>
      <c r="F93" s="222" t="s">
        <v>185</v>
      </c>
      <c r="G93" s="220"/>
      <c r="H93" s="223">
        <v>3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177</v>
      </c>
      <c r="AU93" s="229" t="s">
        <v>80</v>
      </c>
      <c r="AV93" s="14" t="s">
        <v>80</v>
      </c>
      <c r="AW93" s="14" t="s">
        <v>33</v>
      </c>
      <c r="AX93" s="14" t="s">
        <v>78</v>
      </c>
      <c r="AY93" s="229" t="s">
        <v>166</v>
      </c>
    </row>
    <row r="94" spans="1:65" s="2" customFormat="1" ht="33" customHeight="1">
      <c r="A94" s="34"/>
      <c r="B94" s="35"/>
      <c r="C94" s="192" t="s">
        <v>185</v>
      </c>
      <c r="D94" s="192" t="s">
        <v>168</v>
      </c>
      <c r="E94" s="193" t="s">
        <v>1939</v>
      </c>
      <c r="F94" s="194" t="s">
        <v>1940</v>
      </c>
      <c r="G94" s="195" t="s">
        <v>630</v>
      </c>
      <c r="H94" s="196">
        <v>2</v>
      </c>
      <c r="I94" s="197"/>
      <c r="J94" s="198">
        <f>ROUND(I94*H94,2)</f>
        <v>0</v>
      </c>
      <c r="K94" s="194" t="s">
        <v>172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173</v>
      </c>
      <c r="AT94" s="203" t="s">
        <v>168</v>
      </c>
      <c r="AU94" s="203" t="s">
        <v>80</v>
      </c>
      <c r="AY94" s="17" t="s">
        <v>166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173</v>
      </c>
      <c r="BM94" s="203" t="s">
        <v>1941</v>
      </c>
    </row>
    <row r="95" spans="1:65" s="13" customFormat="1" ht="11.25">
      <c r="B95" s="209"/>
      <c r="C95" s="210"/>
      <c r="D95" s="205" t="s">
        <v>177</v>
      </c>
      <c r="E95" s="211" t="s">
        <v>19</v>
      </c>
      <c r="F95" s="212" t="s">
        <v>1942</v>
      </c>
      <c r="G95" s="210"/>
      <c r="H95" s="211" t="s">
        <v>19</v>
      </c>
      <c r="I95" s="213"/>
      <c r="J95" s="210"/>
      <c r="K95" s="210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177</v>
      </c>
      <c r="AU95" s="218" t="s">
        <v>80</v>
      </c>
      <c r="AV95" s="13" t="s">
        <v>78</v>
      </c>
      <c r="AW95" s="13" t="s">
        <v>33</v>
      </c>
      <c r="AX95" s="13" t="s">
        <v>71</v>
      </c>
      <c r="AY95" s="218" t="s">
        <v>166</v>
      </c>
    </row>
    <row r="96" spans="1:65" s="14" customFormat="1" ht="11.25">
      <c r="B96" s="219"/>
      <c r="C96" s="220"/>
      <c r="D96" s="205" t="s">
        <v>177</v>
      </c>
      <c r="E96" s="221" t="s">
        <v>19</v>
      </c>
      <c r="F96" s="222" t="s">
        <v>80</v>
      </c>
      <c r="G96" s="220"/>
      <c r="H96" s="223">
        <v>2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177</v>
      </c>
      <c r="AU96" s="229" t="s">
        <v>80</v>
      </c>
      <c r="AV96" s="14" t="s">
        <v>80</v>
      </c>
      <c r="AW96" s="14" t="s">
        <v>33</v>
      </c>
      <c r="AX96" s="14" t="s">
        <v>78</v>
      </c>
      <c r="AY96" s="229" t="s">
        <v>166</v>
      </c>
    </row>
    <row r="97" spans="1:65" s="2" customFormat="1" ht="33" customHeight="1">
      <c r="A97" s="34"/>
      <c r="B97" s="35"/>
      <c r="C97" s="192" t="s">
        <v>173</v>
      </c>
      <c r="D97" s="192" t="s">
        <v>168</v>
      </c>
      <c r="E97" s="193" t="s">
        <v>1943</v>
      </c>
      <c r="F97" s="194" t="s">
        <v>1944</v>
      </c>
      <c r="G97" s="195" t="s">
        <v>630</v>
      </c>
      <c r="H97" s="196">
        <v>5</v>
      </c>
      <c r="I97" s="197"/>
      <c r="J97" s="198">
        <f>ROUND(I97*H97,2)</f>
        <v>0</v>
      </c>
      <c r="K97" s="194" t="s">
        <v>172</v>
      </c>
      <c r="L97" s="39"/>
      <c r="M97" s="199" t="s">
        <v>19</v>
      </c>
      <c r="N97" s="200" t="s">
        <v>42</v>
      </c>
      <c r="O97" s="64"/>
      <c r="P97" s="201">
        <f>O97*H97</f>
        <v>0</v>
      </c>
      <c r="Q97" s="201">
        <v>5.0000000000000002E-5</v>
      </c>
      <c r="R97" s="201">
        <f>Q97*H97</f>
        <v>2.5000000000000001E-4</v>
      </c>
      <c r="S97" s="201">
        <v>0</v>
      </c>
      <c r="T97" s="20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173</v>
      </c>
      <c r="AT97" s="203" t="s">
        <v>168</v>
      </c>
      <c r="AU97" s="203" t="s">
        <v>80</v>
      </c>
      <c r="AY97" s="17" t="s">
        <v>166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7" t="s">
        <v>78</v>
      </c>
      <c r="BK97" s="204">
        <f>ROUND(I97*H97,2)</f>
        <v>0</v>
      </c>
      <c r="BL97" s="17" t="s">
        <v>173</v>
      </c>
      <c r="BM97" s="203" t="s">
        <v>1945</v>
      </c>
    </row>
    <row r="98" spans="1:65" s="2" customFormat="1" ht="33" customHeight="1">
      <c r="A98" s="34"/>
      <c r="B98" s="35"/>
      <c r="C98" s="192" t="s">
        <v>195</v>
      </c>
      <c r="D98" s="192" t="s">
        <v>168</v>
      </c>
      <c r="E98" s="193" t="s">
        <v>1946</v>
      </c>
      <c r="F98" s="194" t="s">
        <v>1947</v>
      </c>
      <c r="G98" s="195" t="s">
        <v>630</v>
      </c>
      <c r="H98" s="196">
        <v>8</v>
      </c>
      <c r="I98" s="197"/>
      <c r="J98" s="198">
        <f>ROUND(I98*H98,2)</f>
        <v>0</v>
      </c>
      <c r="K98" s="194" t="s">
        <v>172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9.0000000000000006E-5</v>
      </c>
      <c r="R98" s="201">
        <f>Q98*H98</f>
        <v>7.2000000000000005E-4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80</v>
      </c>
      <c r="AY98" s="17" t="s">
        <v>166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173</v>
      </c>
      <c r="BM98" s="203" t="s">
        <v>1948</v>
      </c>
    </row>
    <row r="99" spans="1:65" s="13" customFormat="1" ht="11.25">
      <c r="B99" s="209"/>
      <c r="C99" s="210"/>
      <c r="D99" s="205" t="s">
        <v>177</v>
      </c>
      <c r="E99" s="211" t="s">
        <v>19</v>
      </c>
      <c r="F99" s="212" t="s">
        <v>1949</v>
      </c>
      <c r="G99" s="210"/>
      <c r="H99" s="211" t="s">
        <v>19</v>
      </c>
      <c r="I99" s="213"/>
      <c r="J99" s="210"/>
      <c r="K99" s="210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177</v>
      </c>
      <c r="AU99" s="218" t="s">
        <v>80</v>
      </c>
      <c r="AV99" s="13" t="s">
        <v>78</v>
      </c>
      <c r="AW99" s="13" t="s">
        <v>33</v>
      </c>
      <c r="AX99" s="13" t="s">
        <v>71</v>
      </c>
      <c r="AY99" s="218" t="s">
        <v>166</v>
      </c>
    </row>
    <row r="100" spans="1:65" s="14" customFormat="1" ht="11.25">
      <c r="B100" s="219"/>
      <c r="C100" s="220"/>
      <c r="D100" s="205" t="s">
        <v>177</v>
      </c>
      <c r="E100" s="221" t="s">
        <v>19</v>
      </c>
      <c r="F100" s="222" t="s">
        <v>208</v>
      </c>
      <c r="G100" s="220"/>
      <c r="H100" s="223">
        <v>8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177</v>
      </c>
      <c r="AU100" s="229" t="s">
        <v>80</v>
      </c>
      <c r="AV100" s="14" t="s">
        <v>80</v>
      </c>
      <c r="AW100" s="14" t="s">
        <v>33</v>
      </c>
      <c r="AX100" s="14" t="s">
        <v>78</v>
      </c>
      <c r="AY100" s="229" t="s">
        <v>166</v>
      </c>
    </row>
    <row r="101" spans="1:65" s="2" customFormat="1" ht="44.25" customHeight="1">
      <c r="A101" s="34"/>
      <c r="B101" s="35"/>
      <c r="C101" s="192" t="s">
        <v>200</v>
      </c>
      <c r="D101" s="192" t="s">
        <v>168</v>
      </c>
      <c r="E101" s="193" t="s">
        <v>1950</v>
      </c>
      <c r="F101" s="194" t="s">
        <v>1951</v>
      </c>
      <c r="G101" s="195" t="s">
        <v>245</v>
      </c>
      <c r="H101" s="196">
        <v>8</v>
      </c>
      <c r="I101" s="197"/>
      <c r="J101" s="198">
        <f>ROUND(I101*H101,2)</f>
        <v>0</v>
      </c>
      <c r="K101" s="194" t="s">
        <v>19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173</v>
      </c>
      <c r="AT101" s="203" t="s">
        <v>168</v>
      </c>
      <c r="AU101" s="203" t="s">
        <v>80</v>
      </c>
      <c r="AY101" s="17" t="s">
        <v>166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173</v>
      </c>
      <c r="BM101" s="203" t="s">
        <v>1952</v>
      </c>
    </row>
    <row r="102" spans="1:65" s="2" customFormat="1" ht="19.5">
      <c r="A102" s="34"/>
      <c r="B102" s="35"/>
      <c r="C102" s="36"/>
      <c r="D102" s="205" t="s">
        <v>175</v>
      </c>
      <c r="E102" s="36"/>
      <c r="F102" s="206" t="s">
        <v>1953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80</v>
      </c>
    </row>
    <row r="103" spans="1:65" s="14" customFormat="1" ht="11.25">
      <c r="B103" s="219"/>
      <c r="C103" s="220"/>
      <c r="D103" s="205" t="s">
        <v>177</v>
      </c>
      <c r="E103" s="221" t="s">
        <v>19</v>
      </c>
      <c r="F103" s="222" t="s">
        <v>1954</v>
      </c>
      <c r="G103" s="220"/>
      <c r="H103" s="223">
        <v>8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33</v>
      </c>
      <c r="AX103" s="14" t="s">
        <v>78</v>
      </c>
      <c r="AY103" s="229" t="s">
        <v>166</v>
      </c>
    </row>
    <row r="104" spans="1:65" s="2" customFormat="1" ht="33" customHeight="1">
      <c r="A104" s="34"/>
      <c r="B104" s="35"/>
      <c r="C104" s="192" t="s">
        <v>204</v>
      </c>
      <c r="D104" s="192" t="s">
        <v>168</v>
      </c>
      <c r="E104" s="193" t="s">
        <v>371</v>
      </c>
      <c r="F104" s="194" t="s">
        <v>372</v>
      </c>
      <c r="G104" s="195" t="s">
        <v>171</v>
      </c>
      <c r="H104" s="196">
        <v>48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1955</v>
      </c>
    </row>
    <row r="105" spans="1:65" s="14" customFormat="1" ht="11.25">
      <c r="B105" s="219"/>
      <c r="C105" s="220"/>
      <c r="D105" s="205" t="s">
        <v>177</v>
      </c>
      <c r="E105" s="221" t="s">
        <v>19</v>
      </c>
      <c r="F105" s="222" t="s">
        <v>1956</v>
      </c>
      <c r="G105" s="220"/>
      <c r="H105" s="223">
        <v>48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177</v>
      </c>
      <c r="AU105" s="229" t="s">
        <v>80</v>
      </c>
      <c r="AV105" s="14" t="s">
        <v>80</v>
      </c>
      <c r="AW105" s="14" t="s">
        <v>33</v>
      </c>
      <c r="AX105" s="14" t="s">
        <v>78</v>
      </c>
      <c r="AY105" s="229" t="s">
        <v>166</v>
      </c>
    </row>
    <row r="106" spans="1:65" s="2" customFormat="1" ht="33" customHeight="1">
      <c r="A106" s="34"/>
      <c r="B106" s="35"/>
      <c r="C106" s="192" t="s">
        <v>208</v>
      </c>
      <c r="D106" s="192" t="s">
        <v>168</v>
      </c>
      <c r="E106" s="193" t="s">
        <v>1957</v>
      </c>
      <c r="F106" s="194" t="s">
        <v>1958</v>
      </c>
      <c r="G106" s="195" t="s">
        <v>630</v>
      </c>
      <c r="H106" s="196">
        <v>20</v>
      </c>
      <c r="I106" s="197"/>
      <c r="J106" s="198">
        <f>ROUND(I106*H106,2)</f>
        <v>0</v>
      </c>
      <c r="K106" s="194" t="s">
        <v>172</v>
      </c>
      <c r="L106" s="39"/>
      <c r="M106" s="199" t="s">
        <v>19</v>
      </c>
      <c r="N106" s="200" t="s">
        <v>42</v>
      </c>
      <c r="O106" s="64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173</v>
      </c>
      <c r="AT106" s="203" t="s">
        <v>168</v>
      </c>
      <c r="AU106" s="203" t="s">
        <v>80</v>
      </c>
      <c r="AY106" s="17" t="s">
        <v>166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7" t="s">
        <v>78</v>
      </c>
      <c r="BK106" s="204">
        <f>ROUND(I106*H106,2)</f>
        <v>0</v>
      </c>
      <c r="BL106" s="17" t="s">
        <v>173</v>
      </c>
      <c r="BM106" s="203" t="s">
        <v>1959</v>
      </c>
    </row>
    <row r="107" spans="1:65" s="2" customFormat="1" ht="21.75" customHeight="1">
      <c r="A107" s="34"/>
      <c r="B107" s="35"/>
      <c r="C107" s="192" t="s">
        <v>212</v>
      </c>
      <c r="D107" s="192" t="s">
        <v>168</v>
      </c>
      <c r="E107" s="193" t="s">
        <v>1960</v>
      </c>
      <c r="F107" s="194" t="s">
        <v>1961</v>
      </c>
      <c r="G107" s="195" t="s">
        <v>171</v>
      </c>
      <c r="H107" s="196">
        <v>53</v>
      </c>
      <c r="I107" s="197"/>
      <c r="J107" s="198">
        <f>ROUND(I107*H107,2)</f>
        <v>0</v>
      </c>
      <c r="K107" s="194" t="s">
        <v>172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173</v>
      </c>
      <c r="AT107" s="203" t="s">
        <v>168</v>
      </c>
      <c r="AU107" s="203" t="s">
        <v>80</v>
      </c>
      <c r="AY107" s="17" t="s">
        <v>166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173</v>
      </c>
      <c r="BM107" s="203" t="s">
        <v>1962</v>
      </c>
    </row>
    <row r="108" spans="1:65" s="2" customFormat="1" ht="16.5" customHeight="1">
      <c r="A108" s="34"/>
      <c r="B108" s="35"/>
      <c r="C108" s="241" t="s">
        <v>217</v>
      </c>
      <c r="D108" s="241" t="s">
        <v>345</v>
      </c>
      <c r="E108" s="242" t="s">
        <v>1963</v>
      </c>
      <c r="F108" s="243" t="s">
        <v>1964</v>
      </c>
      <c r="G108" s="244" t="s">
        <v>245</v>
      </c>
      <c r="H108" s="245">
        <v>98</v>
      </c>
      <c r="I108" s="246"/>
      <c r="J108" s="247">
        <f>ROUND(I108*H108,2)</f>
        <v>0</v>
      </c>
      <c r="K108" s="243" t="s">
        <v>172</v>
      </c>
      <c r="L108" s="248"/>
      <c r="M108" s="249" t="s">
        <v>19</v>
      </c>
      <c r="N108" s="250" t="s">
        <v>42</v>
      </c>
      <c r="O108" s="64"/>
      <c r="P108" s="201">
        <f>O108*H108</f>
        <v>0</v>
      </c>
      <c r="Q108" s="201">
        <v>0.22</v>
      </c>
      <c r="R108" s="201">
        <f>Q108*H108</f>
        <v>21.56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208</v>
      </c>
      <c r="AT108" s="203" t="s">
        <v>345</v>
      </c>
      <c r="AU108" s="203" t="s">
        <v>80</v>
      </c>
      <c r="AY108" s="17" t="s">
        <v>166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173</v>
      </c>
      <c r="BM108" s="203" t="s">
        <v>1965</v>
      </c>
    </row>
    <row r="109" spans="1:65" s="13" customFormat="1" ht="11.25">
      <c r="B109" s="209"/>
      <c r="C109" s="210"/>
      <c r="D109" s="205" t="s">
        <v>177</v>
      </c>
      <c r="E109" s="211" t="s">
        <v>19</v>
      </c>
      <c r="F109" s="212" t="s">
        <v>1966</v>
      </c>
      <c r="G109" s="210"/>
      <c r="H109" s="211" t="s">
        <v>19</v>
      </c>
      <c r="I109" s="213"/>
      <c r="J109" s="210"/>
      <c r="K109" s="210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177</v>
      </c>
      <c r="AU109" s="218" t="s">
        <v>80</v>
      </c>
      <c r="AV109" s="13" t="s">
        <v>78</v>
      </c>
      <c r="AW109" s="13" t="s">
        <v>33</v>
      </c>
      <c r="AX109" s="13" t="s">
        <v>71</v>
      </c>
      <c r="AY109" s="218" t="s">
        <v>166</v>
      </c>
    </row>
    <row r="110" spans="1:65" s="14" customFormat="1" ht="11.25">
      <c r="B110" s="219"/>
      <c r="C110" s="220"/>
      <c r="D110" s="205" t="s">
        <v>177</v>
      </c>
      <c r="E110" s="221" t="s">
        <v>19</v>
      </c>
      <c r="F110" s="222" t="s">
        <v>1967</v>
      </c>
      <c r="G110" s="220"/>
      <c r="H110" s="223">
        <v>45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177</v>
      </c>
      <c r="AU110" s="229" t="s">
        <v>80</v>
      </c>
      <c r="AV110" s="14" t="s">
        <v>80</v>
      </c>
      <c r="AW110" s="14" t="s">
        <v>33</v>
      </c>
      <c r="AX110" s="14" t="s">
        <v>71</v>
      </c>
      <c r="AY110" s="229" t="s">
        <v>166</v>
      </c>
    </row>
    <row r="111" spans="1:65" s="13" customFormat="1" ht="11.25">
      <c r="B111" s="209"/>
      <c r="C111" s="210"/>
      <c r="D111" s="205" t="s">
        <v>177</v>
      </c>
      <c r="E111" s="211" t="s">
        <v>19</v>
      </c>
      <c r="F111" s="212" t="s">
        <v>1968</v>
      </c>
      <c r="G111" s="210"/>
      <c r="H111" s="211" t="s">
        <v>19</v>
      </c>
      <c r="I111" s="213"/>
      <c r="J111" s="210"/>
      <c r="K111" s="210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177</v>
      </c>
      <c r="AU111" s="218" t="s">
        <v>80</v>
      </c>
      <c r="AV111" s="13" t="s">
        <v>78</v>
      </c>
      <c r="AW111" s="13" t="s">
        <v>33</v>
      </c>
      <c r="AX111" s="13" t="s">
        <v>71</v>
      </c>
      <c r="AY111" s="218" t="s">
        <v>166</v>
      </c>
    </row>
    <row r="112" spans="1:65" s="14" customFormat="1" ht="11.25">
      <c r="B112" s="219"/>
      <c r="C112" s="220"/>
      <c r="D112" s="205" t="s">
        <v>177</v>
      </c>
      <c r="E112" s="221" t="s">
        <v>19</v>
      </c>
      <c r="F112" s="222" t="s">
        <v>484</v>
      </c>
      <c r="G112" s="220"/>
      <c r="H112" s="223">
        <v>53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177</v>
      </c>
      <c r="AU112" s="229" t="s">
        <v>80</v>
      </c>
      <c r="AV112" s="14" t="s">
        <v>80</v>
      </c>
      <c r="AW112" s="14" t="s">
        <v>33</v>
      </c>
      <c r="AX112" s="14" t="s">
        <v>71</v>
      </c>
      <c r="AY112" s="229" t="s">
        <v>166</v>
      </c>
    </row>
    <row r="113" spans="1:65" s="15" customFormat="1" ht="11.25">
      <c r="B113" s="230"/>
      <c r="C113" s="231"/>
      <c r="D113" s="205" t="s">
        <v>177</v>
      </c>
      <c r="E113" s="232" t="s">
        <v>19</v>
      </c>
      <c r="F113" s="233" t="s">
        <v>191</v>
      </c>
      <c r="G113" s="231"/>
      <c r="H113" s="234">
        <v>98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177</v>
      </c>
      <c r="AU113" s="240" t="s">
        <v>80</v>
      </c>
      <c r="AV113" s="15" t="s">
        <v>173</v>
      </c>
      <c r="AW113" s="15" t="s">
        <v>33</v>
      </c>
      <c r="AX113" s="15" t="s">
        <v>78</v>
      </c>
      <c r="AY113" s="240" t="s">
        <v>166</v>
      </c>
    </row>
    <row r="114" spans="1:65" s="2" customFormat="1" ht="16.5" customHeight="1">
      <c r="A114" s="34"/>
      <c r="B114" s="35"/>
      <c r="C114" s="192" t="s">
        <v>223</v>
      </c>
      <c r="D114" s="192" t="s">
        <v>168</v>
      </c>
      <c r="E114" s="193" t="s">
        <v>1969</v>
      </c>
      <c r="F114" s="194" t="s">
        <v>1970</v>
      </c>
      <c r="G114" s="195" t="s">
        <v>630</v>
      </c>
      <c r="H114" s="196">
        <v>530</v>
      </c>
      <c r="I114" s="197"/>
      <c r="J114" s="198">
        <f>ROUND(I114*H114,2)</f>
        <v>0</v>
      </c>
      <c r="K114" s="194" t="s">
        <v>172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173</v>
      </c>
      <c r="AT114" s="203" t="s">
        <v>168</v>
      </c>
      <c r="AU114" s="203" t="s">
        <v>80</v>
      </c>
      <c r="AY114" s="17" t="s">
        <v>166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173</v>
      </c>
      <c r="BM114" s="203" t="s">
        <v>1971</v>
      </c>
    </row>
    <row r="115" spans="1:65" s="2" customFormat="1" ht="16.5" customHeight="1">
      <c r="A115" s="34"/>
      <c r="B115" s="35"/>
      <c r="C115" s="241" t="s">
        <v>228</v>
      </c>
      <c r="D115" s="241" t="s">
        <v>345</v>
      </c>
      <c r="E115" s="242" t="s">
        <v>1972</v>
      </c>
      <c r="F115" s="243" t="s">
        <v>1973</v>
      </c>
      <c r="G115" s="244" t="s">
        <v>630</v>
      </c>
      <c r="H115" s="245">
        <v>530</v>
      </c>
      <c r="I115" s="246"/>
      <c r="J115" s="247">
        <f>ROUND(I115*H115,2)</f>
        <v>0</v>
      </c>
      <c r="K115" s="243" t="s">
        <v>604</v>
      </c>
      <c r="L115" s="248"/>
      <c r="M115" s="249" t="s">
        <v>19</v>
      </c>
      <c r="N115" s="250" t="s">
        <v>42</v>
      </c>
      <c r="O115" s="64"/>
      <c r="P115" s="201">
        <f>O115*H115</f>
        <v>0</v>
      </c>
      <c r="Q115" s="201">
        <v>8.0000000000000007E-5</v>
      </c>
      <c r="R115" s="201">
        <f>Q115*H115</f>
        <v>4.24E-2</v>
      </c>
      <c r="S115" s="201">
        <v>0</v>
      </c>
      <c r="T115" s="20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208</v>
      </c>
      <c r="AT115" s="203" t="s">
        <v>345</v>
      </c>
      <c r="AU115" s="203" t="s">
        <v>80</v>
      </c>
      <c r="AY115" s="17" t="s">
        <v>166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7" t="s">
        <v>78</v>
      </c>
      <c r="BK115" s="204">
        <f>ROUND(I115*H115,2)</f>
        <v>0</v>
      </c>
      <c r="BL115" s="17" t="s">
        <v>173</v>
      </c>
      <c r="BM115" s="203" t="s">
        <v>1974</v>
      </c>
    </row>
    <row r="116" spans="1:65" s="2" customFormat="1" ht="21.75" customHeight="1">
      <c r="A116" s="34"/>
      <c r="B116" s="35"/>
      <c r="C116" s="192" t="s">
        <v>233</v>
      </c>
      <c r="D116" s="192" t="s">
        <v>168</v>
      </c>
      <c r="E116" s="193" t="s">
        <v>1975</v>
      </c>
      <c r="F116" s="194" t="s">
        <v>1976</v>
      </c>
      <c r="G116" s="195" t="s">
        <v>630</v>
      </c>
      <c r="H116" s="196">
        <v>530</v>
      </c>
      <c r="I116" s="197"/>
      <c r="J116" s="198">
        <f>ROUND(I116*H116,2)</f>
        <v>0</v>
      </c>
      <c r="K116" s="194" t="s">
        <v>172</v>
      </c>
      <c r="L116" s="39"/>
      <c r="M116" s="199" t="s">
        <v>19</v>
      </c>
      <c r="N116" s="200" t="s">
        <v>42</v>
      </c>
      <c r="O116" s="64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173</v>
      </c>
      <c r="AT116" s="203" t="s">
        <v>168</v>
      </c>
      <c r="AU116" s="203" t="s">
        <v>80</v>
      </c>
      <c r="AY116" s="17" t="s">
        <v>166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7" t="s">
        <v>78</v>
      </c>
      <c r="BK116" s="204">
        <f>ROUND(I116*H116,2)</f>
        <v>0</v>
      </c>
      <c r="BL116" s="17" t="s">
        <v>173</v>
      </c>
      <c r="BM116" s="203" t="s">
        <v>1977</v>
      </c>
    </row>
    <row r="117" spans="1:65" s="2" customFormat="1" ht="33" customHeight="1">
      <c r="A117" s="34"/>
      <c r="B117" s="35"/>
      <c r="C117" s="192" t="s">
        <v>238</v>
      </c>
      <c r="D117" s="192" t="s">
        <v>168</v>
      </c>
      <c r="E117" s="193" t="s">
        <v>1978</v>
      </c>
      <c r="F117" s="194" t="s">
        <v>1979</v>
      </c>
      <c r="G117" s="195" t="s">
        <v>630</v>
      </c>
      <c r="H117" s="196">
        <v>20</v>
      </c>
      <c r="I117" s="197"/>
      <c r="J117" s="198">
        <f>ROUND(I117*H117,2)</f>
        <v>0</v>
      </c>
      <c r="K117" s="194" t="s">
        <v>172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173</v>
      </c>
      <c r="AT117" s="203" t="s">
        <v>168</v>
      </c>
      <c r="AU117" s="203" t="s">
        <v>80</v>
      </c>
      <c r="AY117" s="17" t="s">
        <v>166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173</v>
      </c>
      <c r="BM117" s="203" t="s">
        <v>1980</v>
      </c>
    </row>
    <row r="118" spans="1:65" s="2" customFormat="1" ht="21.75" customHeight="1">
      <c r="A118" s="34"/>
      <c r="B118" s="35"/>
      <c r="C118" s="241" t="s">
        <v>8</v>
      </c>
      <c r="D118" s="241" t="s">
        <v>345</v>
      </c>
      <c r="E118" s="242" t="s">
        <v>1981</v>
      </c>
      <c r="F118" s="243" t="s">
        <v>1982</v>
      </c>
      <c r="G118" s="244" t="s">
        <v>630</v>
      </c>
      <c r="H118" s="245">
        <v>15</v>
      </c>
      <c r="I118" s="246"/>
      <c r="J118" s="247">
        <f>ROUND(I118*H118,2)</f>
        <v>0</v>
      </c>
      <c r="K118" s="243" t="s">
        <v>604</v>
      </c>
      <c r="L118" s="248"/>
      <c r="M118" s="249" t="s">
        <v>19</v>
      </c>
      <c r="N118" s="250" t="s">
        <v>42</v>
      </c>
      <c r="O118" s="64"/>
      <c r="P118" s="201">
        <f>O118*H118</f>
        <v>0</v>
      </c>
      <c r="Q118" s="201">
        <v>7.4999999999999997E-2</v>
      </c>
      <c r="R118" s="201">
        <f>Q118*H118</f>
        <v>1.125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208</v>
      </c>
      <c r="AT118" s="203" t="s">
        <v>345</v>
      </c>
      <c r="AU118" s="203" t="s">
        <v>80</v>
      </c>
      <c r="AY118" s="17" t="s">
        <v>166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173</v>
      </c>
      <c r="BM118" s="203" t="s">
        <v>1983</v>
      </c>
    </row>
    <row r="119" spans="1:65" s="2" customFormat="1" ht="19.5">
      <c r="A119" s="34"/>
      <c r="B119" s="35"/>
      <c r="C119" s="36"/>
      <c r="D119" s="205" t="s">
        <v>175</v>
      </c>
      <c r="E119" s="36"/>
      <c r="F119" s="206" t="s">
        <v>1984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175</v>
      </c>
      <c r="AU119" s="17" t="s">
        <v>80</v>
      </c>
    </row>
    <row r="120" spans="1:65" s="2" customFormat="1" ht="21.75" customHeight="1">
      <c r="A120" s="34"/>
      <c r="B120" s="35"/>
      <c r="C120" s="241" t="s">
        <v>250</v>
      </c>
      <c r="D120" s="241" t="s">
        <v>345</v>
      </c>
      <c r="E120" s="242" t="s">
        <v>1985</v>
      </c>
      <c r="F120" s="243" t="s">
        <v>1986</v>
      </c>
      <c r="G120" s="244" t="s">
        <v>630</v>
      </c>
      <c r="H120" s="245">
        <v>5</v>
      </c>
      <c r="I120" s="246"/>
      <c r="J120" s="247">
        <f>ROUND(I120*H120,2)</f>
        <v>0</v>
      </c>
      <c r="K120" s="243" t="s">
        <v>604</v>
      </c>
      <c r="L120" s="248"/>
      <c r="M120" s="249" t="s">
        <v>19</v>
      </c>
      <c r="N120" s="250" t="s">
        <v>42</v>
      </c>
      <c r="O120" s="64"/>
      <c r="P120" s="201">
        <f>O120*H120</f>
        <v>0</v>
      </c>
      <c r="Q120" s="201">
        <v>7.4999999999999997E-2</v>
      </c>
      <c r="R120" s="201">
        <f>Q120*H120</f>
        <v>0.375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208</v>
      </c>
      <c r="AT120" s="203" t="s">
        <v>345</v>
      </c>
      <c r="AU120" s="203" t="s">
        <v>80</v>
      </c>
      <c r="AY120" s="17" t="s">
        <v>166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173</v>
      </c>
      <c r="BM120" s="203" t="s">
        <v>1987</v>
      </c>
    </row>
    <row r="121" spans="1:65" s="2" customFormat="1" ht="19.5">
      <c r="A121" s="34"/>
      <c r="B121" s="35"/>
      <c r="C121" s="36"/>
      <c r="D121" s="205" t="s">
        <v>175</v>
      </c>
      <c r="E121" s="36"/>
      <c r="F121" s="206" t="s">
        <v>1984</v>
      </c>
      <c r="G121" s="36"/>
      <c r="H121" s="36"/>
      <c r="I121" s="115"/>
      <c r="J121" s="36"/>
      <c r="K121" s="36"/>
      <c r="L121" s="39"/>
      <c r="M121" s="207"/>
      <c r="N121" s="208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175</v>
      </c>
      <c r="AU121" s="17" t="s">
        <v>80</v>
      </c>
    </row>
    <row r="122" spans="1:65" s="2" customFormat="1" ht="16.5" customHeight="1">
      <c r="A122" s="34"/>
      <c r="B122" s="35"/>
      <c r="C122" s="192" t="s">
        <v>256</v>
      </c>
      <c r="D122" s="192" t="s">
        <v>168</v>
      </c>
      <c r="E122" s="193" t="s">
        <v>1988</v>
      </c>
      <c r="F122" s="194" t="s">
        <v>1989</v>
      </c>
      <c r="G122" s="195" t="s">
        <v>630</v>
      </c>
      <c r="H122" s="196">
        <v>60</v>
      </c>
      <c r="I122" s="197"/>
      <c r="J122" s="198">
        <f>ROUND(I122*H122,2)</f>
        <v>0</v>
      </c>
      <c r="K122" s="194" t="s">
        <v>172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5.1999999999999997E-5</v>
      </c>
      <c r="R122" s="201">
        <f>Q122*H122</f>
        <v>3.1199999999999999E-3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173</v>
      </c>
      <c r="AT122" s="203" t="s">
        <v>168</v>
      </c>
      <c r="AU122" s="203" t="s">
        <v>80</v>
      </c>
      <c r="AY122" s="17" t="s">
        <v>166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173</v>
      </c>
      <c r="BM122" s="203" t="s">
        <v>1990</v>
      </c>
    </row>
    <row r="123" spans="1:65" s="14" customFormat="1" ht="11.25">
      <c r="B123" s="219"/>
      <c r="C123" s="220"/>
      <c r="D123" s="205" t="s">
        <v>177</v>
      </c>
      <c r="E123" s="221" t="s">
        <v>19</v>
      </c>
      <c r="F123" s="222" t="s">
        <v>1991</v>
      </c>
      <c r="G123" s="220"/>
      <c r="H123" s="223">
        <v>60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177</v>
      </c>
      <c r="AU123" s="229" t="s">
        <v>80</v>
      </c>
      <c r="AV123" s="14" t="s">
        <v>80</v>
      </c>
      <c r="AW123" s="14" t="s">
        <v>33</v>
      </c>
      <c r="AX123" s="14" t="s">
        <v>78</v>
      </c>
      <c r="AY123" s="229" t="s">
        <v>166</v>
      </c>
    </row>
    <row r="124" spans="1:65" s="2" customFormat="1" ht="16.5" customHeight="1">
      <c r="A124" s="34"/>
      <c r="B124" s="35"/>
      <c r="C124" s="241" t="s">
        <v>262</v>
      </c>
      <c r="D124" s="241" t="s">
        <v>345</v>
      </c>
      <c r="E124" s="242" t="s">
        <v>1992</v>
      </c>
      <c r="F124" s="243" t="s">
        <v>1993</v>
      </c>
      <c r="G124" s="244" t="s">
        <v>245</v>
      </c>
      <c r="H124" s="245">
        <v>0.314</v>
      </c>
      <c r="I124" s="246"/>
      <c r="J124" s="247">
        <f>ROUND(I124*H124,2)</f>
        <v>0</v>
      </c>
      <c r="K124" s="243" t="s">
        <v>172</v>
      </c>
      <c r="L124" s="248"/>
      <c r="M124" s="249" t="s">
        <v>19</v>
      </c>
      <c r="N124" s="250" t="s">
        <v>42</v>
      </c>
      <c r="O124" s="64"/>
      <c r="P124" s="201">
        <f>O124*H124</f>
        <v>0</v>
      </c>
      <c r="Q124" s="201">
        <v>0.65</v>
      </c>
      <c r="R124" s="201">
        <f>Q124*H124</f>
        <v>0.2041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208</v>
      </c>
      <c r="AT124" s="203" t="s">
        <v>345</v>
      </c>
      <c r="AU124" s="203" t="s">
        <v>80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1994</v>
      </c>
    </row>
    <row r="125" spans="1:65" s="14" customFormat="1" ht="11.25">
      <c r="B125" s="219"/>
      <c r="C125" s="220"/>
      <c r="D125" s="205" t="s">
        <v>177</v>
      </c>
      <c r="E125" s="221" t="s">
        <v>19</v>
      </c>
      <c r="F125" s="222" t="s">
        <v>1995</v>
      </c>
      <c r="G125" s="220"/>
      <c r="H125" s="223">
        <v>0.314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177</v>
      </c>
      <c r="AU125" s="229" t="s">
        <v>80</v>
      </c>
      <c r="AV125" s="14" t="s">
        <v>80</v>
      </c>
      <c r="AW125" s="14" t="s">
        <v>33</v>
      </c>
      <c r="AX125" s="14" t="s">
        <v>78</v>
      </c>
      <c r="AY125" s="229" t="s">
        <v>166</v>
      </c>
    </row>
    <row r="126" spans="1:65" s="2" customFormat="1" ht="21.75" customHeight="1">
      <c r="A126" s="34"/>
      <c r="B126" s="35"/>
      <c r="C126" s="192" t="s">
        <v>268</v>
      </c>
      <c r="D126" s="192" t="s">
        <v>168</v>
      </c>
      <c r="E126" s="193" t="s">
        <v>1996</v>
      </c>
      <c r="F126" s="194" t="s">
        <v>1997</v>
      </c>
      <c r="G126" s="195" t="s">
        <v>171</v>
      </c>
      <c r="H126" s="196">
        <v>60</v>
      </c>
      <c r="I126" s="197"/>
      <c r="J126" s="198">
        <f>ROUND(I126*H126,2)</f>
        <v>0</v>
      </c>
      <c r="K126" s="194" t="s">
        <v>172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3.6000000000000002E-4</v>
      </c>
      <c r="R126" s="201">
        <f>Q126*H126</f>
        <v>2.1600000000000001E-2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173</v>
      </c>
      <c r="AT126" s="203" t="s">
        <v>168</v>
      </c>
      <c r="AU126" s="203" t="s">
        <v>80</v>
      </c>
      <c r="AY126" s="17" t="s">
        <v>166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173</v>
      </c>
      <c r="BM126" s="203" t="s">
        <v>1998</v>
      </c>
    </row>
    <row r="127" spans="1:65" s="14" customFormat="1" ht="11.25">
      <c r="B127" s="219"/>
      <c r="C127" s="220"/>
      <c r="D127" s="205" t="s">
        <v>177</v>
      </c>
      <c r="E127" s="221" t="s">
        <v>19</v>
      </c>
      <c r="F127" s="222" t="s">
        <v>1991</v>
      </c>
      <c r="G127" s="220"/>
      <c r="H127" s="223">
        <v>60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177</v>
      </c>
      <c r="AU127" s="229" t="s">
        <v>80</v>
      </c>
      <c r="AV127" s="14" t="s">
        <v>80</v>
      </c>
      <c r="AW127" s="14" t="s">
        <v>33</v>
      </c>
      <c r="AX127" s="14" t="s">
        <v>78</v>
      </c>
      <c r="AY127" s="229" t="s">
        <v>166</v>
      </c>
    </row>
    <row r="128" spans="1:65" s="2" customFormat="1" ht="21.75" customHeight="1">
      <c r="A128" s="34"/>
      <c r="B128" s="35"/>
      <c r="C128" s="192" t="s">
        <v>274</v>
      </c>
      <c r="D128" s="192" t="s">
        <v>168</v>
      </c>
      <c r="E128" s="193" t="s">
        <v>1999</v>
      </c>
      <c r="F128" s="194" t="s">
        <v>2000</v>
      </c>
      <c r="G128" s="195" t="s">
        <v>630</v>
      </c>
      <c r="H128" s="196">
        <v>20</v>
      </c>
      <c r="I128" s="197"/>
      <c r="J128" s="198">
        <f>ROUND(I128*H128,2)</f>
        <v>0</v>
      </c>
      <c r="K128" s="194" t="s">
        <v>172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173</v>
      </c>
      <c r="AT128" s="203" t="s">
        <v>168</v>
      </c>
      <c r="AU128" s="203" t="s">
        <v>80</v>
      </c>
      <c r="AY128" s="17" t="s">
        <v>166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173</v>
      </c>
      <c r="BM128" s="203" t="s">
        <v>2001</v>
      </c>
    </row>
    <row r="129" spans="1:65" s="2" customFormat="1" ht="44.25" customHeight="1">
      <c r="A129" s="34"/>
      <c r="B129" s="35"/>
      <c r="C129" s="192" t="s">
        <v>7</v>
      </c>
      <c r="D129" s="192" t="s">
        <v>168</v>
      </c>
      <c r="E129" s="193" t="s">
        <v>2002</v>
      </c>
      <c r="F129" s="194" t="s">
        <v>2003</v>
      </c>
      <c r="G129" s="195" t="s">
        <v>171</v>
      </c>
      <c r="H129" s="196">
        <v>82</v>
      </c>
      <c r="I129" s="197"/>
      <c r="J129" s="198">
        <f>ROUND(I129*H129,2)</f>
        <v>0</v>
      </c>
      <c r="K129" s="194" t="s">
        <v>172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2.9999999999999999E-7</v>
      </c>
      <c r="R129" s="201">
        <f>Q129*H129</f>
        <v>2.4599999999999998E-5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173</v>
      </c>
      <c r="AT129" s="203" t="s">
        <v>168</v>
      </c>
      <c r="AU129" s="203" t="s">
        <v>80</v>
      </c>
      <c r="AY129" s="17" t="s">
        <v>166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173</v>
      </c>
      <c r="BM129" s="203" t="s">
        <v>2004</v>
      </c>
    </row>
    <row r="130" spans="1:65" s="13" customFormat="1" ht="11.25">
      <c r="B130" s="209"/>
      <c r="C130" s="210"/>
      <c r="D130" s="205" t="s">
        <v>177</v>
      </c>
      <c r="E130" s="211" t="s">
        <v>19</v>
      </c>
      <c r="F130" s="212" t="s">
        <v>1966</v>
      </c>
      <c r="G130" s="210"/>
      <c r="H130" s="211" t="s">
        <v>19</v>
      </c>
      <c r="I130" s="213"/>
      <c r="J130" s="210"/>
      <c r="K130" s="210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177</v>
      </c>
      <c r="AU130" s="218" t="s">
        <v>80</v>
      </c>
      <c r="AV130" s="13" t="s">
        <v>78</v>
      </c>
      <c r="AW130" s="13" t="s">
        <v>33</v>
      </c>
      <c r="AX130" s="13" t="s">
        <v>71</v>
      </c>
      <c r="AY130" s="218" t="s">
        <v>166</v>
      </c>
    </row>
    <row r="131" spans="1:65" s="14" customFormat="1" ht="11.25">
      <c r="B131" s="219"/>
      <c r="C131" s="220"/>
      <c r="D131" s="205" t="s">
        <v>177</v>
      </c>
      <c r="E131" s="221" t="s">
        <v>19</v>
      </c>
      <c r="F131" s="222" t="s">
        <v>2005</v>
      </c>
      <c r="G131" s="220"/>
      <c r="H131" s="223">
        <v>30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177</v>
      </c>
      <c r="AU131" s="229" t="s">
        <v>80</v>
      </c>
      <c r="AV131" s="14" t="s">
        <v>80</v>
      </c>
      <c r="AW131" s="14" t="s">
        <v>33</v>
      </c>
      <c r="AX131" s="14" t="s">
        <v>71</v>
      </c>
      <c r="AY131" s="229" t="s">
        <v>166</v>
      </c>
    </row>
    <row r="132" spans="1:65" s="13" customFormat="1" ht="11.25">
      <c r="B132" s="209"/>
      <c r="C132" s="210"/>
      <c r="D132" s="205" t="s">
        <v>177</v>
      </c>
      <c r="E132" s="211" t="s">
        <v>19</v>
      </c>
      <c r="F132" s="212" t="s">
        <v>1968</v>
      </c>
      <c r="G132" s="210"/>
      <c r="H132" s="211" t="s">
        <v>19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177</v>
      </c>
      <c r="AU132" s="218" t="s">
        <v>80</v>
      </c>
      <c r="AV132" s="13" t="s">
        <v>78</v>
      </c>
      <c r="AW132" s="13" t="s">
        <v>33</v>
      </c>
      <c r="AX132" s="13" t="s">
        <v>71</v>
      </c>
      <c r="AY132" s="218" t="s">
        <v>166</v>
      </c>
    </row>
    <row r="133" spans="1:65" s="14" customFormat="1" ht="11.25">
      <c r="B133" s="219"/>
      <c r="C133" s="220"/>
      <c r="D133" s="205" t="s">
        <v>177</v>
      </c>
      <c r="E133" s="221" t="s">
        <v>19</v>
      </c>
      <c r="F133" s="222" t="s">
        <v>467</v>
      </c>
      <c r="G133" s="220"/>
      <c r="H133" s="223">
        <v>52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177</v>
      </c>
      <c r="AU133" s="229" t="s">
        <v>80</v>
      </c>
      <c r="AV133" s="14" t="s">
        <v>80</v>
      </c>
      <c r="AW133" s="14" t="s">
        <v>33</v>
      </c>
      <c r="AX133" s="14" t="s">
        <v>71</v>
      </c>
      <c r="AY133" s="229" t="s">
        <v>166</v>
      </c>
    </row>
    <row r="134" spans="1:65" s="15" customFormat="1" ht="11.25">
      <c r="B134" s="230"/>
      <c r="C134" s="231"/>
      <c r="D134" s="205" t="s">
        <v>177</v>
      </c>
      <c r="E134" s="232" t="s">
        <v>19</v>
      </c>
      <c r="F134" s="233" t="s">
        <v>191</v>
      </c>
      <c r="G134" s="231"/>
      <c r="H134" s="234">
        <v>82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177</v>
      </c>
      <c r="AU134" s="240" t="s">
        <v>80</v>
      </c>
      <c r="AV134" s="15" t="s">
        <v>173</v>
      </c>
      <c r="AW134" s="15" t="s">
        <v>33</v>
      </c>
      <c r="AX134" s="15" t="s">
        <v>78</v>
      </c>
      <c r="AY134" s="240" t="s">
        <v>166</v>
      </c>
    </row>
    <row r="135" spans="1:65" s="2" customFormat="1" ht="44.25" customHeight="1">
      <c r="A135" s="34"/>
      <c r="B135" s="35"/>
      <c r="C135" s="192" t="s">
        <v>290</v>
      </c>
      <c r="D135" s="192" t="s">
        <v>168</v>
      </c>
      <c r="E135" s="193" t="s">
        <v>2006</v>
      </c>
      <c r="F135" s="194" t="s">
        <v>2007</v>
      </c>
      <c r="G135" s="195" t="s">
        <v>630</v>
      </c>
      <c r="H135" s="196">
        <v>20</v>
      </c>
      <c r="I135" s="197"/>
      <c r="J135" s="198">
        <f>ROUND(I135*H135,2)</f>
        <v>0</v>
      </c>
      <c r="K135" s="194" t="s">
        <v>172</v>
      </c>
      <c r="L135" s="39"/>
      <c r="M135" s="199" t="s">
        <v>19</v>
      </c>
      <c r="N135" s="200" t="s">
        <v>42</v>
      </c>
      <c r="O135" s="64"/>
      <c r="P135" s="201">
        <f>O135*H135</f>
        <v>0</v>
      </c>
      <c r="Q135" s="201">
        <v>7.0459400000000005E-2</v>
      </c>
      <c r="R135" s="201">
        <f>Q135*H135</f>
        <v>1.4091880000000001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173</v>
      </c>
      <c r="AT135" s="203" t="s">
        <v>168</v>
      </c>
      <c r="AU135" s="203" t="s">
        <v>80</v>
      </c>
      <c r="AY135" s="17" t="s">
        <v>166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78</v>
      </c>
      <c r="BK135" s="204">
        <f>ROUND(I135*H135,2)</f>
        <v>0</v>
      </c>
      <c r="BL135" s="17" t="s">
        <v>173</v>
      </c>
      <c r="BM135" s="203" t="s">
        <v>2008</v>
      </c>
    </row>
    <row r="136" spans="1:65" s="2" customFormat="1" ht="21.75" customHeight="1">
      <c r="A136" s="34"/>
      <c r="B136" s="35"/>
      <c r="C136" s="192" t="s">
        <v>297</v>
      </c>
      <c r="D136" s="192" t="s">
        <v>168</v>
      </c>
      <c r="E136" s="193" t="s">
        <v>2009</v>
      </c>
      <c r="F136" s="194" t="s">
        <v>2010</v>
      </c>
      <c r="G136" s="195" t="s">
        <v>630</v>
      </c>
      <c r="H136" s="196">
        <v>20</v>
      </c>
      <c r="I136" s="197"/>
      <c r="J136" s="198">
        <f>ROUND(I136*H136,2)</f>
        <v>0</v>
      </c>
      <c r="K136" s="194" t="s">
        <v>172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173</v>
      </c>
      <c r="AT136" s="203" t="s">
        <v>168</v>
      </c>
      <c r="AU136" s="203" t="s">
        <v>80</v>
      </c>
      <c r="AY136" s="17" t="s">
        <v>166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173</v>
      </c>
      <c r="BM136" s="203" t="s">
        <v>2011</v>
      </c>
    </row>
    <row r="137" spans="1:65" s="2" customFormat="1" ht="21.75" customHeight="1">
      <c r="A137" s="34"/>
      <c r="B137" s="35"/>
      <c r="C137" s="192" t="s">
        <v>301</v>
      </c>
      <c r="D137" s="192" t="s">
        <v>168</v>
      </c>
      <c r="E137" s="193" t="s">
        <v>2012</v>
      </c>
      <c r="F137" s="194" t="s">
        <v>2013</v>
      </c>
      <c r="G137" s="195" t="s">
        <v>171</v>
      </c>
      <c r="H137" s="196">
        <v>84.012</v>
      </c>
      <c r="I137" s="197"/>
      <c r="J137" s="198">
        <f>ROUND(I137*H137,2)</f>
        <v>0</v>
      </c>
      <c r="K137" s="194" t="s">
        <v>172</v>
      </c>
      <c r="L137" s="39"/>
      <c r="M137" s="199" t="s">
        <v>19</v>
      </c>
      <c r="N137" s="200" t="s">
        <v>42</v>
      </c>
      <c r="O137" s="64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173</v>
      </c>
      <c r="AT137" s="203" t="s">
        <v>168</v>
      </c>
      <c r="AU137" s="203" t="s">
        <v>80</v>
      </c>
      <c r="AY137" s="17" t="s">
        <v>166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173</v>
      </c>
      <c r="BM137" s="203" t="s">
        <v>2014</v>
      </c>
    </row>
    <row r="138" spans="1:65" s="2" customFormat="1" ht="16.5" customHeight="1">
      <c r="A138" s="34"/>
      <c r="B138" s="35"/>
      <c r="C138" s="241" t="s">
        <v>308</v>
      </c>
      <c r="D138" s="241" t="s">
        <v>345</v>
      </c>
      <c r="E138" s="242" t="s">
        <v>2015</v>
      </c>
      <c r="F138" s="243" t="s">
        <v>2016</v>
      </c>
      <c r="G138" s="244" t="s">
        <v>245</v>
      </c>
      <c r="H138" s="245">
        <v>20.75</v>
      </c>
      <c r="I138" s="246"/>
      <c r="J138" s="247">
        <f>ROUND(I138*H138,2)</f>
        <v>0</v>
      </c>
      <c r="K138" s="243" t="s">
        <v>172</v>
      </c>
      <c r="L138" s="248"/>
      <c r="M138" s="249" t="s">
        <v>19</v>
      </c>
      <c r="N138" s="250" t="s">
        <v>42</v>
      </c>
      <c r="O138" s="64"/>
      <c r="P138" s="201">
        <f>O138*H138</f>
        <v>0</v>
      </c>
      <c r="Q138" s="201">
        <v>0.2</v>
      </c>
      <c r="R138" s="201">
        <f>Q138*H138</f>
        <v>4.1500000000000004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208</v>
      </c>
      <c r="AT138" s="203" t="s">
        <v>345</v>
      </c>
      <c r="AU138" s="203" t="s">
        <v>80</v>
      </c>
      <c r="AY138" s="17" t="s">
        <v>166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78</v>
      </c>
      <c r="BK138" s="204">
        <f>ROUND(I138*H138,2)</f>
        <v>0</v>
      </c>
      <c r="BL138" s="17" t="s">
        <v>173</v>
      </c>
      <c r="BM138" s="203" t="s">
        <v>2017</v>
      </c>
    </row>
    <row r="139" spans="1:65" s="14" customFormat="1" ht="11.25">
      <c r="B139" s="219"/>
      <c r="C139" s="220"/>
      <c r="D139" s="205" t="s">
        <v>177</v>
      </c>
      <c r="E139" s="221" t="s">
        <v>19</v>
      </c>
      <c r="F139" s="222" t="s">
        <v>2018</v>
      </c>
      <c r="G139" s="220"/>
      <c r="H139" s="223">
        <v>20.75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177</v>
      </c>
      <c r="AU139" s="229" t="s">
        <v>80</v>
      </c>
      <c r="AV139" s="14" t="s">
        <v>80</v>
      </c>
      <c r="AW139" s="14" t="s">
        <v>33</v>
      </c>
      <c r="AX139" s="14" t="s">
        <v>78</v>
      </c>
      <c r="AY139" s="229" t="s">
        <v>166</v>
      </c>
    </row>
    <row r="140" spans="1:65" s="2" customFormat="1" ht="33" customHeight="1">
      <c r="A140" s="34"/>
      <c r="B140" s="35"/>
      <c r="C140" s="192" t="s">
        <v>312</v>
      </c>
      <c r="D140" s="192" t="s">
        <v>168</v>
      </c>
      <c r="E140" s="193" t="s">
        <v>2019</v>
      </c>
      <c r="F140" s="194" t="s">
        <v>2020</v>
      </c>
      <c r="G140" s="195" t="s">
        <v>334</v>
      </c>
      <c r="H140" s="196">
        <v>0.02</v>
      </c>
      <c r="I140" s="197"/>
      <c r="J140" s="198">
        <f>ROUND(I140*H140,2)</f>
        <v>0</v>
      </c>
      <c r="K140" s="194" t="s">
        <v>172</v>
      </c>
      <c r="L140" s="39"/>
      <c r="M140" s="199" t="s">
        <v>19</v>
      </c>
      <c r="N140" s="200" t="s">
        <v>42</v>
      </c>
      <c r="O140" s="64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173</v>
      </c>
      <c r="AT140" s="203" t="s">
        <v>168</v>
      </c>
      <c r="AU140" s="203" t="s">
        <v>80</v>
      </c>
      <c r="AY140" s="17" t="s">
        <v>166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173</v>
      </c>
      <c r="BM140" s="203" t="s">
        <v>2021</v>
      </c>
    </row>
    <row r="141" spans="1:65" s="2" customFormat="1" ht="19.5">
      <c r="A141" s="34"/>
      <c r="B141" s="35"/>
      <c r="C141" s="36"/>
      <c r="D141" s="205" t="s">
        <v>175</v>
      </c>
      <c r="E141" s="36"/>
      <c r="F141" s="206" t="s">
        <v>2022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80</v>
      </c>
    </row>
    <row r="142" spans="1:65" s="2" customFormat="1" ht="16.5" customHeight="1">
      <c r="A142" s="34"/>
      <c r="B142" s="35"/>
      <c r="C142" s="241" t="s">
        <v>317</v>
      </c>
      <c r="D142" s="241" t="s">
        <v>345</v>
      </c>
      <c r="E142" s="242" t="s">
        <v>2023</v>
      </c>
      <c r="F142" s="243" t="s">
        <v>2024</v>
      </c>
      <c r="G142" s="244" t="s">
        <v>2025</v>
      </c>
      <c r="H142" s="245">
        <v>2</v>
      </c>
      <c r="I142" s="246"/>
      <c r="J142" s="247">
        <f>ROUND(I142*H142,2)</f>
        <v>0</v>
      </c>
      <c r="K142" s="243" t="s">
        <v>604</v>
      </c>
      <c r="L142" s="248"/>
      <c r="M142" s="249" t="s">
        <v>19</v>
      </c>
      <c r="N142" s="250" t="s">
        <v>42</v>
      </c>
      <c r="O142" s="64"/>
      <c r="P142" s="201">
        <f>O142*H142</f>
        <v>0</v>
      </c>
      <c r="Q142" s="201">
        <v>1E-3</v>
      </c>
      <c r="R142" s="201">
        <f>Q142*H142</f>
        <v>2E-3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208</v>
      </c>
      <c r="AT142" s="203" t="s">
        <v>345</v>
      </c>
      <c r="AU142" s="203" t="s">
        <v>80</v>
      </c>
      <c r="AY142" s="17" t="s">
        <v>166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173</v>
      </c>
      <c r="BM142" s="203" t="s">
        <v>2026</v>
      </c>
    </row>
    <row r="143" spans="1:65" s="2" customFormat="1" ht="16.5" customHeight="1">
      <c r="A143" s="34"/>
      <c r="B143" s="35"/>
      <c r="C143" s="192" t="s">
        <v>323</v>
      </c>
      <c r="D143" s="192" t="s">
        <v>168</v>
      </c>
      <c r="E143" s="193" t="s">
        <v>2027</v>
      </c>
      <c r="F143" s="194" t="s">
        <v>2028</v>
      </c>
      <c r="G143" s="195" t="s">
        <v>245</v>
      </c>
      <c r="H143" s="196">
        <v>9.3000000000000007</v>
      </c>
      <c r="I143" s="197"/>
      <c r="J143" s="198">
        <f>ROUND(I143*H143,2)</f>
        <v>0</v>
      </c>
      <c r="K143" s="194" t="s">
        <v>172</v>
      </c>
      <c r="L143" s="39"/>
      <c r="M143" s="199" t="s">
        <v>19</v>
      </c>
      <c r="N143" s="200" t="s">
        <v>42</v>
      </c>
      <c r="O143" s="64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173</v>
      </c>
      <c r="AT143" s="203" t="s">
        <v>168</v>
      </c>
      <c r="AU143" s="203" t="s">
        <v>80</v>
      </c>
      <c r="AY143" s="17" t="s">
        <v>166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78</v>
      </c>
      <c r="BK143" s="204">
        <f>ROUND(I143*H143,2)</f>
        <v>0</v>
      </c>
      <c r="BL143" s="17" t="s">
        <v>173</v>
      </c>
      <c r="BM143" s="203" t="s">
        <v>2029</v>
      </c>
    </row>
    <row r="144" spans="1:65" s="13" customFormat="1" ht="11.25">
      <c r="B144" s="209"/>
      <c r="C144" s="210"/>
      <c r="D144" s="205" t="s">
        <v>177</v>
      </c>
      <c r="E144" s="211" t="s">
        <v>19</v>
      </c>
      <c r="F144" s="212" t="s">
        <v>2030</v>
      </c>
      <c r="G144" s="210"/>
      <c r="H144" s="211" t="s">
        <v>19</v>
      </c>
      <c r="I144" s="213"/>
      <c r="J144" s="210"/>
      <c r="K144" s="210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177</v>
      </c>
      <c r="AU144" s="218" t="s">
        <v>80</v>
      </c>
      <c r="AV144" s="13" t="s">
        <v>78</v>
      </c>
      <c r="AW144" s="13" t="s">
        <v>33</v>
      </c>
      <c r="AX144" s="13" t="s">
        <v>71</v>
      </c>
      <c r="AY144" s="218" t="s">
        <v>166</v>
      </c>
    </row>
    <row r="145" spans="1:65" s="14" customFormat="1" ht="11.25">
      <c r="B145" s="219"/>
      <c r="C145" s="220"/>
      <c r="D145" s="205" t="s">
        <v>177</v>
      </c>
      <c r="E145" s="221" t="s">
        <v>19</v>
      </c>
      <c r="F145" s="222" t="s">
        <v>2031</v>
      </c>
      <c r="G145" s="220"/>
      <c r="H145" s="223">
        <v>4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177</v>
      </c>
      <c r="AU145" s="229" t="s">
        <v>80</v>
      </c>
      <c r="AV145" s="14" t="s">
        <v>80</v>
      </c>
      <c r="AW145" s="14" t="s">
        <v>33</v>
      </c>
      <c r="AX145" s="14" t="s">
        <v>71</v>
      </c>
      <c r="AY145" s="229" t="s">
        <v>166</v>
      </c>
    </row>
    <row r="146" spans="1:65" s="13" customFormat="1" ht="11.25">
      <c r="B146" s="209"/>
      <c r="C146" s="210"/>
      <c r="D146" s="205" t="s">
        <v>177</v>
      </c>
      <c r="E146" s="211" t="s">
        <v>19</v>
      </c>
      <c r="F146" s="212" t="s">
        <v>2032</v>
      </c>
      <c r="G146" s="210"/>
      <c r="H146" s="211" t="s">
        <v>19</v>
      </c>
      <c r="I146" s="213"/>
      <c r="J146" s="210"/>
      <c r="K146" s="210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177</v>
      </c>
      <c r="AU146" s="218" t="s">
        <v>80</v>
      </c>
      <c r="AV146" s="13" t="s">
        <v>78</v>
      </c>
      <c r="AW146" s="13" t="s">
        <v>33</v>
      </c>
      <c r="AX146" s="13" t="s">
        <v>71</v>
      </c>
      <c r="AY146" s="218" t="s">
        <v>166</v>
      </c>
    </row>
    <row r="147" spans="1:65" s="14" customFormat="1" ht="11.25">
      <c r="B147" s="219"/>
      <c r="C147" s="220"/>
      <c r="D147" s="205" t="s">
        <v>177</v>
      </c>
      <c r="E147" s="221" t="s">
        <v>19</v>
      </c>
      <c r="F147" s="222" t="s">
        <v>2033</v>
      </c>
      <c r="G147" s="220"/>
      <c r="H147" s="223">
        <v>5.3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177</v>
      </c>
      <c r="AU147" s="229" t="s">
        <v>80</v>
      </c>
      <c r="AV147" s="14" t="s">
        <v>80</v>
      </c>
      <c r="AW147" s="14" t="s">
        <v>33</v>
      </c>
      <c r="AX147" s="14" t="s">
        <v>71</v>
      </c>
      <c r="AY147" s="229" t="s">
        <v>166</v>
      </c>
    </row>
    <row r="148" spans="1:65" s="15" customFormat="1" ht="11.25">
      <c r="B148" s="230"/>
      <c r="C148" s="231"/>
      <c r="D148" s="205" t="s">
        <v>177</v>
      </c>
      <c r="E148" s="232" t="s">
        <v>19</v>
      </c>
      <c r="F148" s="233" t="s">
        <v>191</v>
      </c>
      <c r="G148" s="231"/>
      <c r="H148" s="234">
        <v>9.3000000000000007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177</v>
      </c>
      <c r="AU148" s="240" t="s">
        <v>80</v>
      </c>
      <c r="AV148" s="15" t="s">
        <v>173</v>
      </c>
      <c r="AW148" s="15" t="s">
        <v>33</v>
      </c>
      <c r="AX148" s="15" t="s">
        <v>78</v>
      </c>
      <c r="AY148" s="240" t="s">
        <v>166</v>
      </c>
    </row>
    <row r="149" spans="1:65" s="2" customFormat="1" ht="16.5" customHeight="1">
      <c r="A149" s="34"/>
      <c r="B149" s="35"/>
      <c r="C149" s="192" t="s">
        <v>327</v>
      </c>
      <c r="D149" s="192" t="s">
        <v>168</v>
      </c>
      <c r="E149" s="193" t="s">
        <v>2034</v>
      </c>
      <c r="F149" s="194" t="s">
        <v>2035</v>
      </c>
      <c r="G149" s="195" t="s">
        <v>245</v>
      </c>
      <c r="H149" s="196">
        <v>9.3000000000000007</v>
      </c>
      <c r="I149" s="197"/>
      <c r="J149" s="198">
        <f>ROUND(I149*H149,2)</f>
        <v>0</v>
      </c>
      <c r="K149" s="194" t="s">
        <v>172</v>
      </c>
      <c r="L149" s="39"/>
      <c r="M149" s="199" t="s">
        <v>19</v>
      </c>
      <c r="N149" s="200" t="s">
        <v>42</v>
      </c>
      <c r="O149" s="64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173</v>
      </c>
      <c r="AT149" s="203" t="s">
        <v>168</v>
      </c>
      <c r="AU149" s="203" t="s">
        <v>80</v>
      </c>
      <c r="AY149" s="17" t="s">
        <v>166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78</v>
      </c>
      <c r="BK149" s="204">
        <f>ROUND(I149*H149,2)</f>
        <v>0</v>
      </c>
      <c r="BL149" s="17" t="s">
        <v>173</v>
      </c>
      <c r="BM149" s="203" t="s">
        <v>2036</v>
      </c>
    </row>
    <row r="150" spans="1:65" s="2" customFormat="1" ht="21.75" customHeight="1">
      <c r="A150" s="34"/>
      <c r="B150" s="35"/>
      <c r="C150" s="192" t="s">
        <v>331</v>
      </c>
      <c r="D150" s="192" t="s">
        <v>168</v>
      </c>
      <c r="E150" s="193" t="s">
        <v>2037</v>
      </c>
      <c r="F150" s="194" t="s">
        <v>2038</v>
      </c>
      <c r="G150" s="195" t="s">
        <v>245</v>
      </c>
      <c r="H150" s="196">
        <v>176.7</v>
      </c>
      <c r="I150" s="197"/>
      <c r="J150" s="198">
        <f>ROUND(I150*H150,2)</f>
        <v>0</v>
      </c>
      <c r="K150" s="194" t="s">
        <v>172</v>
      </c>
      <c r="L150" s="39"/>
      <c r="M150" s="199" t="s">
        <v>19</v>
      </c>
      <c r="N150" s="200" t="s">
        <v>42</v>
      </c>
      <c r="O150" s="64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173</v>
      </c>
      <c r="AT150" s="203" t="s">
        <v>168</v>
      </c>
      <c r="AU150" s="203" t="s">
        <v>80</v>
      </c>
      <c r="AY150" s="17" t="s">
        <v>166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78</v>
      </c>
      <c r="BK150" s="204">
        <f>ROUND(I150*H150,2)</f>
        <v>0</v>
      </c>
      <c r="BL150" s="17" t="s">
        <v>173</v>
      </c>
      <c r="BM150" s="203" t="s">
        <v>2039</v>
      </c>
    </row>
    <row r="151" spans="1:65" s="2" customFormat="1" ht="19.5">
      <c r="A151" s="34"/>
      <c r="B151" s="35"/>
      <c r="C151" s="36"/>
      <c r="D151" s="205" t="s">
        <v>175</v>
      </c>
      <c r="E151" s="36"/>
      <c r="F151" s="206" t="s">
        <v>1084</v>
      </c>
      <c r="G151" s="36"/>
      <c r="H151" s="36"/>
      <c r="I151" s="115"/>
      <c r="J151" s="36"/>
      <c r="K151" s="36"/>
      <c r="L151" s="39"/>
      <c r="M151" s="207"/>
      <c r="N151" s="208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175</v>
      </c>
      <c r="AU151" s="17" t="s">
        <v>80</v>
      </c>
    </row>
    <row r="152" spans="1:65" s="14" customFormat="1" ht="11.25">
      <c r="B152" s="219"/>
      <c r="C152" s="220"/>
      <c r="D152" s="205" t="s">
        <v>177</v>
      </c>
      <c r="E152" s="220"/>
      <c r="F152" s="222" t="s">
        <v>2040</v>
      </c>
      <c r="G152" s="220"/>
      <c r="H152" s="223">
        <v>176.7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177</v>
      </c>
      <c r="AU152" s="229" t="s">
        <v>80</v>
      </c>
      <c r="AV152" s="14" t="s">
        <v>80</v>
      </c>
      <c r="AW152" s="14" t="s">
        <v>4</v>
      </c>
      <c r="AX152" s="14" t="s">
        <v>78</v>
      </c>
      <c r="AY152" s="229" t="s">
        <v>166</v>
      </c>
    </row>
    <row r="153" spans="1:65" s="12" customFormat="1" ht="22.9" customHeight="1">
      <c r="B153" s="176"/>
      <c r="C153" s="177"/>
      <c r="D153" s="178" t="s">
        <v>70</v>
      </c>
      <c r="E153" s="190" t="s">
        <v>872</v>
      </c>
      <c r="F153" s="190" t="s">
        <v>873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P154</f>
        <v>0</v>
      </c>
      <c r="Q153" s="184"/>
      <c r="R153" s="185">
        <f>R154</f>
        <v>0</v>
      </c>
      <c r="S153" s="184"/>
      <c r="T153" s="186">
        <f>T154</f>
        <v>0</v>
      </c>
      <c r="AR153" s="187" t="s">
        <v>78</v>
      </c>
      <c r="AT153" s="188" t="s">
        <v>70</v>
      </c>
      <c r="AU153" s="188" t="s">
        <v>78</v>
      </c>
      <c r="AY153" s="187" t="s">
        <v>166</v>
      </c>
      <c r="BK153" s="189">
        <f>BK154</f>
        <v>0</v>
      </c>
    </row>
    <row r="154" spans="1:65" s="2" customFormat="1" ht="21.75" customHeight="1">
      <c r="A154" s="34"/>
      <c r="B154" s="35"/>
      <c r="C154" s="192" t="s">
        <v>337</v>
      </c>
      <c r="D154" s="192" t="s">
        <v>168</v>
      </c>
      <c r="E154" s="193" t="s">
        <v>2041</v>
      </c>
      <c r="F154" s="194" t="s">
        <v>2042</v>
      </c>
      <c r="G154" s="195" t="s">
        <v>334</v>
      </c>
      <c r="H154" s="196">
        <v>28.893000000000001</v>
      </c>
      <c r="I154" s="197"/>
      <c r="J154" s="198">
        <f>ROUND(I154*H154,2)</f>
        <v>0</v>
      </c>
      <c r="K154" s="194" t="s">
        <v>172</v>
      </c>
      <c r="L154" s="39"/>
      <c r="M154" s="258" t="s">
        <v>19</v>
      </c>
      <c r="N154" s="259" t="s">
        <v>42</v>
      </c>
      <c r="O154" s="253"/>
      <c r="P154" s="260">
        <f>O154*H154</f>
        <v>0</v>
      </c>
      <c r="Q154" s="260">
        <v>0</v>
      </c>
      <c r="R154" s="260">
        <f>Q154*H154</f>
        <v>0</v>
      </c>
      <c r="S154" s="260">
        <v>0</v>
      </c>
      <c r="T154" s="26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173</v>
      </c>
      <c r="AT154" s="203" t="s">
        <v>168</v>
      </c>
      <c r="AU154" s="203" t="s">
        <v>80</v>
      </c>
      <c r="AY154" s="17" t="s">
        <v>166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78</v>
      </c>
      <c r="BK154" s="204">
        <f>ROUND(I154*H154,2)</f>
        <v>0</v>
      </c>
      <c r="BL154" s="17" t="s">
        <v>173</v>
      </c>
      <c r="BM154" s="203" t="s">
        <v>2043</v>
      </c>
    </row>
    <row r="155" spans="1:65" s="2" customFormat="1" ht="6.95" customHeight="1">
      <c r="A155" s="34"/>
      <c r="B155" s="47"/>
      <c r="C155" s="48"/>
      <c r="D155" s="48"/>
      <c r="E155" s="48"/>
      <c r="F155" s="48"/>
      <c r="G155" s="48"/>
      <c r="H155" s="48"/>
      <c r="I155" s="142"/>
      <c r="J155" s="48"/>
      <c r="K155" s="48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SV7EkWcENyJNKXzFPzwf7EG5/Gfh7qr91BjCRU9Y+ecO0CH6SFDvAVkeXUV0IBaudbtX80B47pQlsBQder5Kmw==" saltValue="DSTixWC11wMCcy7Vk/0iZUrIo96gfbUeBD04Qmy1MI/tn9m40OJIWIsvJv7jCOkvWcgTIWAUpMoPzbud3XFpSA==" spinCount="100000" sheet="1" objects="1" scenarios="1" formatColumns="0" formatRows="0" autoFilter="0"/>
  <autoFilter ref="C81:K15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124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149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ROUND(J84,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ROUND((SUM(BE84:BE111)),  2)</f>
        <v>0</v>
      </c>
      <c r="G33" s="34"/>
      <c r="H33" s="34"/>
      <c r="I33" s="131">
        <v>0.21</v>
      </c>
      <c r="J33" s="130">
        <f>ROUND(((SUM(BE84:BE111))*I33),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ROUND((SUM(BF84:BF111)),  2)</f>
        <v>0</v>
      </c>
      <c r="G34" s="34"/>
      <c r="H34" s="34"/>
      <c r="I34" s="131">
        <v>0.15</v>
      </c>
      <c r="J34" s="130">
        <f>ROUND(((SUM(BF84:BF111))*I34),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ROUND((SUM(BG84:BG111)),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ROUND((SUM(BH84:BH111)),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ROUND((SUM(BI84:BI111)),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VRN - Vedlejší rozpočtové náklady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J84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134</v>
      </c>
      <c r="E60" s="154"/>
      <c r="F60" s="154"/>
      <c r="G60" s="154"/>
      <c r="H60" s="154"/>
      <c r="I60" s="155"/>
      <c r="J60" s="156">
        <f>J85</f>
        <v>0</v>
      </c>
      <c r="K60" s="152"/>
      <c r="L60" s="157"/>
    </row>
    <row r="61" spans="1:47" s="10" customFormat="1" ht="19.899999999999999" customHeight="1">
      <c r="B61" s="158"/>
      <c r="C61" s="97"/>
      <c r="D61" s="159" t="s">
        <v>141</v>
      </c>
      <c r="E61" s="160"/>
      <c r="F61" s="160"/>
      <c r="G61" s="160"/>
      <c r="H61" s="160"/>
      <c r="I61" s="161"/>
      <c r="J61" s="162">
        <f>J86</f>
        <v>0</v>
      </c>
      <c r="K61" s="97"/>
      <c r="L61" s="163"/>
    </row>
    <row r="62" spans="1:47" s="9" customFormat="1" ht="24.95" customHeight="1">
      <c r="B62" s="151"/>
      <c r="C62" s="152"/>
      <c r="D62" s="153" t="s">
        <v>149</v>
      </c>
      <c r="E62" s="154"/>
      <c r="F62" s="154"/>
      <c r="G62" s="154"/>
      <c r="H62" s="154"/>
      <c r="I62" s="155"/>
      <c r="J62" s="156">
        <f>J90</f>
        <v>0</v>
      </c>
      <c r="K62" s="152"/>
      <c r="L62" s="157"/>
    </row>
    <row r="63" spans="1:47" s="10" customFormat="1" ht="19.899999999999999" customHeight="1">
      <c r="B63" s="158"/>
      <c r="C63" s="97"/>
      <c r="D63" s="159" t="s">
        <v>2044</v>
      </c>
      <c r="E63" s="160"/>
      <c r="F63" s="160"/>
      <c r="G63" s="160"/>
      <c r="H63" s="160"/>
      <c r="I63" s="161"/>
      <c r="J63" s="162">
        <f>J91</f>
        <v>0</v>
      </c>
      <c r="K63" s="97"/>
      <c r="L63" s="163"/>
    </row>
    <row r="64" spans="1:47" s="10" customFormat="1" ht="19.899999999999999" customHeight="1">
      <c r="B64" s="158"/>
      <c r="C64" s="97"/>
      <c r="D64" s="159" t="s">
        <v>2045</v>
      </c>
      <c r="E64" s="160"/>
      <c r="F64" s="160"/>
      <c r="G64" s="160"/>
      <c r="H64" s="160"/>
      <c r="I64" s="161"/>
      <c r="J64" s="162">
        <f>J100</f>
        <v>0</v>
      </c>
      <c r="K64" s="97"/>
      <c r="L64" s="163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151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6" t="str">
        <f>E7</f>
        <v>Dopravní terminál v Bohumíně – Přednádražní prostor</v>
      </c>
      <c r="F74" s="317"/>
      <c r="G74" s="317"/>
      <c r="H74" s="317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126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0" t="str">
        <f>E9</f>
        <v>VRN - Vedlejší rozpočtové náklady</v>
      </c>
      <c r="F76" s="318"/>
      <c r="G76" s="318"/>
      <c r="H76" s="318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>Bohumín</v>
      </c>
      <c r="G78" s="36"/>
      <c r="H78" s="36"/>
      <c r="I78" s="117" t="s">
        <v>23</v>
      </c>
      <c r="J78" s="59" t="str">
        <f>IF(J12="","",J12)</f>
        <v>26. 11. 2019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40.15" customHeight="1">
      <c r="A80" s="34"/>
      <c r="B80" s="35"/>
      <c r="C80" s="29" t="s">
        <v>25</v>
      </c>
      <c r="D80" s="36"/>
      <c r="E80" s="36"/>
      <c r="F80" s="27" t="str">
        <f>E15</f>
        <v>Město Bohumín, Masarykova 158, 735 81 Bohumín</v>
      </c>
      <c r="G80" s="36"/>
      <c r="H80" s="36"/>
      <c r="I80" s="117" t="s">
        <v>31</v>
      </c>
      <c r="J80" s="32" t="str">
        <f>E21</f>
        <v>HaskoningDHV Czech Republic, spol. s r.o.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15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117" t="s">
        <v>34</v>
      </c>
      <c r="J81" s="32" t="str">
        <f>E24</f>
        <v>HaskoningDHV Czech Republic, spol. s r.o.</v>
      </c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64"/>
      <c r="B83" s="165"/>
      <c r="C83" s="166" t="s">
        <v>152</v>
      </c>
      <c r="D83" s="167" t="s">
        <v>56</v>
      </c>
      <c r="E83" s="167" t="s">
        <v>52</v>
      </c>
      <c r="F83" s="167" t="s">
        <v>53</v>
      </c>
      <c r="G83" s="167" t="s">
        <v>153</v>
      </c>
      <c r="H83" s="167" t="s">
        <v>154</v>
      </c>
      <c r="I83" s="168" t="s">
        <v>155</v>
      </c>
      <c r="J83" s="167" t="s">
        <v>132</v>
      </c>
      <c r="K83" s="169" t="s">
        <v>156</v>
      </c>
      <c r="L83" s="170"/>
      <c r="M83" s="68" t="s">
        <v>19</v>
      </c>
      <c r="N83" s="69" t="s">
        <v>41</v>
      </c>
      <c r="O83" s="69" t="s">
        <v>157</v>
      </c>
      <c r="P83" s="69" t="s">
        <v>158</v>
      </c>
      <c r="Q83" s="69" t="s">
        <v>159</v>
      </c>
      <c r="R83" s="69" t="s">
        <v>160</v>
      </c>
      <c r="S83" s="69" t="s">
        <v>161</v>
      </c>
      <c r="T83" s="70" t="s">
        <v>162</v>
      </c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</row>
    <row r="84" spans="1:65" s="2" customFormat="1" ht="22.9" customHeight="1">
      <c r="A84" s="34"/>
      <c r="B84" s="35"/>
      <c r="C84" s="75" t="s">
        <v>163</v>
      </c>
      <c r="D84" s="36"/>
      <c r="E84" s="36"/>
      <c r="F84" s="36"/>
      <c r="G84" s="36"/>
      <c r="H84" s="36"/>
      <c r="I84" s="115"/>
      <c r="J84" s="171">
        <f>BK84</f>
        <v>0</v>
      </c>
      <c r="K84" s="36"/>
      <c r="L84" s="39"/>
      <c r="M84" s="71"/>
      <c r="N84" s="172"/>
      <c r="O84" s="72"/>
      <c r="P84" s="173">
        <f>P85+P90</f>
        <v>0</v>
      </c>
      <c r="Q84" s="72"/>
      <c r="R84" s="173">
        <f>R85+R90</f>
        <v>0</v>
      </c>
      <c r="S84" s="72"/>
      <c r="T84" s="174">
        <f>T85+T90</f>
        <v>1206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133</v>
      </c>
      <c r="BK84" s="175">
        <f>BK85+BK90</f>
        <v>0</v>
      </c>
    </row>
    <row r="85" spans="1:65" s="12" customFormat="1" ht="25.9" customHeight="1">
      <c r="B85" s="176"/>
      <c r="C85" s="177"/>
      <c r="D85" s="178" t="s">
        <v>70</v>
      </c>
      <c r="E85" s="179" t="s">
        <v>164</v>
      </c>
      <c r="F85" s="179" t="s">
        <v>165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</f>
        <v>0</v>
      </c>
      <c r="Q85" s="184"/>
      <c r="R85" s="185">
        <f>R86</f>
        <v>0</v>
      </c>
      <c r="S85" s="184"/>
      <c r="T85" s="186">
        <f>T86</f>
        <v>1206</v>
      </c>
      <c r="AR85" s="187" t="s">
        <v>78</v>
      </c>
      <c r="AT85" s="188" t="s">
        <v>70</v>
      </c>
      <c r="AU85" s="188" t="s">
        <v>71</v>
      </c>
      <c r="AY85" s="187" t="s">
        <v>166</v>
      </c>
      <c r="BK85" s="189">
        <f>BK86</f>
        <v>0</v>
      </c>
    </row>
    <row r="86" spans="1:65" s="12" customFormat="1" ht="22.9" customHeight="1">
      <c r="B86" s="176"/>
      <c r="C86" s="177"/>
      <c r="D86" s="178" t="s">
        <v>70</v>
      </c>
      <c r="E86" s="190" t="s">
        <v>212</v>
      </c>
      <c r="F86" s="190" t="s">
        <v>731</v>
      </c>
      <c r="G86" s="177"/>
      <c r="H86" s="177"/>
      <c r="I86" s="180"/>
      <c r="J86" s="191">
        <f>BK86</f>
        <v>0</v>
      </c>
      <c r="K86" s="177"/>
      <c r="L86" s="182"/>
      <c r="M86" s="183"/>
      <c r="N86" s="184"/>
      <c r="O86" s="184"/>
      <c r="P86" s="185">
        <f>SUM(P87:P89)</f>
        <v>0</v>
      </c>
      <c r="Q86" s="184"/>
      <c r="R86" s="185">
        <f>SUM(R87:R89)</f>
        <v>0</v>
      </c>
      <c r="S86" s="184"/>
      <c r="T86" s="186">
        <f>SUM(T87:T89)</f>
        <v>1206</v>
      </c>
      <c r="AR86" s="187" t="s">
        <v>78</v>
      </c>
      <c r="AT86" s="188" t="s">
        <v>70</v>
      </c>
      <c r="AU86" s="188" t="s">
        <v>78</v>
      </c>
      <c r="AY86" s="187" t="s">
        <v>166</v>
      </c>
      <c r="BK86" s="189">
        <f>SUM(BK87:BK89)</f>
        <v>0</v>
      </c>
    </row>
    <row r="87" spans="1:65" s="2" customFormat="1" ht="21.75" customHeight="1">
      <c r="A87" s="34"/>
      <c r="B87" s="35"/>
      <c r="C87" s="192" t="s">
        <v>78</v>
      </c>
      <c r="D87" s="192" t="s">
        <v>168</v>
      </c>
      <c r="E87" s="193" t="s">
        <v>2046</v>
      </c>
      <c r="F87" s="194" t="s">
        <v>2047</v>
      </c>
      <c r="G87" s="195" t="s">
        <v>171</v>
      </c>
      <c r="H87" s="196">
        <v>60300</v>
      </c>
      <c r="I87" s="197"/>
      <c r="J87" s="198">
        <f>ROUND(I87*H87,2)</f>
        <v>0</v>
      </c>
      <c r="K87" s="194" t="s">
        <v>172</v>
      </c>
      <c r="L87" s="39"/>
      <c r="M87" s="199" t="s">
        <v>19</v>
      </c>
      <c r="N87" s="200" t="s">
        <v>42</v>
      </c>
      <c r="O87" s="64"/>
      <c r="P87" s="201">
        <f>O87*H87</f>
        <v>0</v>
      </c>
      <c r="Q87" s="201">
        <v>0</v>
      </c>
      <c r="R87" s="201">
        <f>Q87*H87</f>
        <v>0</v>
      </c>
      <c r="S87" s="201">
        <v>0.02</v>
      </c>
      <c r="T87" s="202">
        <f>S87*H87</f>
        <v>1206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173</v>
      </c>
      <c r="AT87" s="203" t="s">
        <v>168</v>
      </c>
      <c r="AU87" s="203" t="s">
        <v>80</v>
      </c>
      <c r="AY87" s="17" t="s">
        <v>166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17" t="s">
        <v>78</v>
      </c>
      <c r="BK87" s="204">
        <f>ROUND(I87*H87,2)</f>
        <v>0</v>
      </c>
      <c r="BL87" s="17" t="s">
        <v>173</v>
      </c>
      <c r="BM87" s="203" t="s">
        <v>2048</v>
      </c>
    </row>
    <row r="88" spans="1:65" s="2" customFormat="1" ht="19.5">
      <c r="A88" s="34"/>
      <c r="B88" s="35"/>
      <c r="C88" s="36"/>
      <c r="D88" s="205" t="s">
        <v>175</v>
      </c>
      <c r="E88" s="36"/>
      <c r="F88" s="206" t="s">
        <v>2049</v>
      </c>
      <c r="G88" s="36"/>
      <c r="H88" s="36"/>
      <c r="I88" s="115"/>
      <c r="J88" s="36"/>
      <c r="K88" s="36"/>
      <c r="L88" s="39"/>
      <c r="M88" s="207"/>
      <c r="N88" s="208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175</v>
      </c>
      <c r="AU88" s="17" t="s">
        <v>80</v>
      </c>
    </row>
    <row r="89" spans="1:65" s="14" customFormat="1" ht="11.25">
      <c r="B89" s="219"/>
      <c r="C89" s="220"/>
      <c r="D89" s="205" t="s">
        <v>177</v>
      </c>
      <c r="E89" s="221" t="s">
        <v>19</v>
      </c>
      <c r="F89" s="222" t="s">
        <v>2050</v>
      </c>
      <c r="G89" s="220"/>
      <c r="H89" s="223">
        <v>60300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AT89" s="229" t="s">
        <v>177</v>
      </c>
      <c r="AU89" s="229" t="s">
        <v>80</v>
      </c>
      <c r="AV89" s="14" t="s">
        <v>80</v>
      </c>
      <c r="AW89" s="14" t="s">
        <v>33</v>
      </c>
      <c r="AX89" s="14" t="s">
        <v>78</v>
      </c>
      <c r="AY89" s="229" t="s">
        <v>166</v>
      </c>
    </row>
    <row r="90" spans="1:65" s="12" customFormat="1" ht="25.9" customHeight="1">
      <c r="B90" s="176"/>
      <c r="C90" s="177"/>
      <c r="D90" s="178" t="s">
        <v>70</v>
      </c>
      <c r="E90" s="179" t="s">
        <v>122</v>
      </c>
      <c r="F90" s="179" t="s">
        <v>123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P91+P100</f>
        <v>0</v>
      </c>
      <c r="Q90" s="184"/>
      <c r="R90" s="185">
        <f>R91+R100</f>
        <v>0</v>
      </c>
      <c r="S90" s="184"/>
      <c r="T90" s="186">
        <f>T91+T100</f>
        <v>0</v>
      </c>
      <c r="AR90" s="187" t="s">
        <v>195</v>
      </c>
      <c r="AT90" s="188" t="s">
        <v>70</v>
      </c>
      <c r="AU90" s="188" t="s">
        <v>71</v>
      </c>
      <c r="AY90" s="187" t="s">
        <v>166</v>
      </c>
      <c r="BK90" s="189">
        <f>BK91+BK100</f>
        <v>0</v>
      </c>
    </row>
    <row r="91" spans="1:65" s="12" customFormat="1" ht="22.9" customHeight="1">
      <c r="B91" s="176"/>
      <c r="C91" s="177"/>
      <c r="D91" s="178" t="s">
        <v>70</v>
      </c>
      <c r="E91" s="190" t="s">
        <v>2051</v>
      </c>
      <c r="F91" s="190" t="s">
        <v>2052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SUM(P92:P99)</f>
        <v>0</v>
      </c>
      <c r="Q91" s="184"/>
      <c r="R91" s="185">
        <f>SUM(R92:R99)</f>
        <v>0</v>
      </c>
      <c r="S91" s="184"/>
      <c r="T91" s="186">
        <f>SUM(T92:T99)</f>
        <v>0</v>
      </c>
      <c r="AR91" s="187" t="s">
        <v>195</v>
      </c>
      <c r="AT91" s="188" t="s">
        <v>70</v>
      </c>
      <c r="AU91" s="188" t="s">
        <v>78</v>
      </c>
      <c r="AY91" s="187" t="s">
        <v>166</v>
      </c>
      <c r="BK91" s="189">
        <f>SUM(BK92:BK99)</f>
        <v>0</v>
      </c>
    </row>
    <row r="92" spans="1:65" s="2" customFormat="1" ht="16.5" customHeight="1">
      <c r="A92" s="34"/>
      <c r="B92" s="35"/>
      <c r="C92" s="192" t="s">
        <v>80</v>
      </c>
      <c r="D92" s="192" t="s">
        <v>168</v>
      </c>
      <c r="E92" s="193" t="s">
        <v>2053</v>
      </c>
      <c r="F92" s="194" t="s">
        <v>2054</v>
      </c>
      <c r="G92" s="195" t="s">
        <v>2055</v>
      </c>
      <c r="H92" s="196">
        <v>1</v>
      </c>
      <c r="I92" s="197"/>
      <c r="J92" s="198">
        <f>ROUND(I92*H92,2)</f>
        <v>0</v>
      </c>
      <c r="K92" s="194" t="s">
        <v>172</v>
      </c>
      <c r="L92" s="39"/>
      <c r="M92" s="199" t="s">
        <v>19</v>
      </c>
      <c r="N92" s="200" t="s">
        <v>42</v>
      </c>
      <c r="O92" s="64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942</v>
      </c>
      <c r="AT92" s="203" t="s">
        <v>168</v>
      </c>
      <c r="AU92" s="203" t="s">
        <v>80</v>
      </c>
      <c r="AY92" s="17" t="s">
        <v>166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7" t="s">
        <v>78</v>
      </c>
      <c r="BK92" s="204">
        <f>ROUND(I92*H92,2)</f>
        <v>0</v>
      </c>
      <c r="BL92" s="17" t="s">
        <v>942</v>
      </c>
      <c r="BM92" s="203" t="s">
        <v>2056</v>
      </c>
    </row>
    <row r="93" spans="1:65" s="2" customFormat="1" ht="16.5" customHeight="1">
      <c r="A93" s="34"/>
      <c r="B93" s="35"/>
      <c r="C93" s="192" t="s">
        <v>185</v>
      </c>
      <c r="D93" s="192" t="s">
        <v>168</v>
      </c>
      <c r="E93" s="193" t="s">
        <v>2057</v>
      </c>
      <c r="F93" s="194" t="s">
        <v>2058</v>
      </c>
      <c r="G93" s="195" t="s">
        <v>2055</v>
      </c>
      <c r="H93" s="196">
        <v>1</v>
      </c>
      <c r="I93" s="197"/>
      <c r="J93" s="198">
        <f>ROUND(I93*H93,2)</f>
        <v>0</v>
      </c>
      <c r="K93" s="194" t="s">
        <v>172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942</v>
      </c>
      <c r="AT93" s="203" t="s">
        <v>168</v>
      </c>
      <c r="AU93" s="203" t="s">
        <v>80</v>
      </c>
      <c r="AY93" s="17" t="s">
        <v>166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942</v>
      </c>
      <c r="BM93" s="203" t="s">
        <v>2059</v>
      </c>
    </row>
    <row r="94" spans="1:65" s="2" customFormat="1" ht="16.5" customHeight="1">
      <c r="A94" s="34"/>
      <c r="B94" s="35"/>
      <c r="C94" s="192" t="s">
        <v>173</v>
      </c>
      <c r="D94" s="192" t="s">
        <v>168</v>
      </c>
      <c r="E94" s="193" t="s">
        <v>2060</v>
      </c>
      <c r="F94" s="194" t="s">
        <v>2061</v>
      </c>
      <c r="G94" s="195" t="s">
        <v>2055</v>
      </c>
      <c r="H94" s="196">
        <v>1</v>
      </c>
      <c r="I94" s="197"/>
      <c r="J94" s="198">
        <f>ROUND(I94*H94,2)</f>
        <v>0</v>
      </c>
      <c r="K94" s="194" t="s">
        <v>172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942</v>
      </c>
      <c r="AT94" s="203" t="s">
        <v>168</v>
      </c>
      <c r="AU94" s="203" t="s">
        <v>80</v>
      </c>
      <c r="AY94" s="17" t="s">
        <v>166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942</v>
      </c>
      <c r="BM94" s="203" t="s">
        <v>2062</v>
      </c>
    </row>
    <row r="95" spans="1:65" s="2" customFormat="1" ht="16.5" customHeight="1">
      <c r="A95" s="34"/>
      <c r="B95" s="35"/>
      <c r="C95" s="192" t="s">
        <v>195</v>
      </c>
      <c r="D95" s="192" t="s">
        <v>168</v>
      </c>
      <c r="E95" s="193" t="s">
        <v>2063</v>
      </c>
      <c r="F95" s="194" t="s">
        <v>2064</v>
      </c>
      <c r="G95" s="195" t="s">
        <v>630</v>
      </c>
      <c r="H95" s="196">
        <v>1</v>
      </c>
      <c r="I95" s="197"/>
      <c r="J95" s="198">
        <f>ROUND(I95*H95,2)</f>
        <v>0</v>
      </c>
      <c r="K95" s="194" t="s">
        <v>172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942</v>
      </c>
      <c r="AT95" s="203" t="s">
        <v>168</v>
      </c>
      <c r="AU95" s="203" t="s">
        <v>80</v>
      </c>
      <c r="AY95" s="17" t="s">
        <v>166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942</v>
      </c>
      <c r="BM95" s="203" t="s">
        <v>2065</v>
      </c>
    </row>
    <row r="96" spans="1:65" s="2" customFormat="1" ht="19.5">
      <c r="A96" s="34"/>
      <c r="B96" s="35"/>
      <c r="C96" s="36"/>
      <c r="D96" s="205" t="s">
        <v>175</v>
      </c>
      <c r="E96" s="36"/>
      <c r="F96" s="206" t="s">
        <v>2066</v>
      </c>
      <c r="G96" s="36"/>
      <c r="H96" s="36"/>
      <c r="I96" s="115"/>
      <c r="J96" s="36"/>
      <c r="K96" s="36"/>
      <c r="L96" s="39"/>
      <c r="M96" s="207"/>
      <c r="N96" s="208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175</v>
      </c>
      <c r="AU96" s="17" t="s">
        <v>80</v>
      </c>
    </row>
    <row r="97" spans="1:65" s="2" customFormat="1" ht="16.5" customHeight="1">
      <c r="A97" s="34"/>
      <c r="B97" s="35"/>
      <c r="C97" s="192" t="s">
        <v>200</v>
      </c>
      <c r="D97" s="192" t="s">
        <v>168</v>
      </c>
      <c r="E97" s="193" t="s">
        <v>2067</v>
      </c>
      <c r="F97" s="194" t="s">
        <v>2068</v>
      </c>
      <c r="G97" s="195" t="s">
        <v>630</v>
      </c>
      <c r="H97" s="196">
        <v>1</v>
      </c>
      <c r="I97" s="197"/>
      <c r="J97" s="198">
        <f>ROUND(I97*H97,2)</f>
        <v>0</v>
      </c>
      <c r="K97" s="194" t="s">
        <v>172</v>
      </c>
      <c r="L97" s="39"/>
      <c r="M97" s="199" t="s">
        <v>19</v>
      </c>
      <c r="N97" s="200" t="s">
        <v>42</v>
      </c>
      <c r="O97" s="64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942</v>
      </c>
      <c r="AT97" s="203" t="s">
        <v>168</v>
      </c>
      <c r="AU97" s="203" t="s">
        <v>80</v>
      </c>
      <c r="AY97" s="17" t="s">
        <v>166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7" t="s">
        <v>78</v>
      </c>
      <c r="BK97" s="204">
        <f>ROUND(I97*H97,2)</f>
        <v>0</v>
      </c>
      <c r="BL97" s="17" t="s">
        <v>942</v>
      </c>
      <c r="BM97" s="203" t="s">
        <v>2069</v>
      </c>
    </row>
    <row r="98" spans="1:65" s="2" customFormat="1" ht="16.5" customHeight="1">
      <c r="A98" s="34"/>
      <c r="B98" s="35"/>
      <c r="C98" s="192" t="s">
        <v>204</v>
      </c>
      <c r="D98" s="192" t="s">
        <v>168</v>
      </c>
      <c r="E98" s="193" t="s">
        <v>2070</v>
      </c>
      <c r="F98" s="194" t="s">
        <v>2071</v>
      </c>
      <c r="G98" s="195" t="s">
        <v>630</v>
      </c>
      <c r="H98" s="196">
        <v>1</v>
      </c>
      <c r="I98" s="197"/>
      <c r="J98" s="198">
        <f>ROUND(I98*H98,2)</f>
        <v>0</v>
      </c>
      <c r="K98" s="194" t="s">
        <v>172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942</v>
      </c>
      <c r="AT98" s="203" t="s">
        <v>168</v>
      </c>
      <c r="AU98" s="203" t="s">
        <v>80</v>
      </c>
      <c r="AY98" s="17" t="s">
        <v>166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942</v>
      </c>
      <c r="BM98" s="203" t="s">
        <v>2072</v>
      </c>
    </row>
    <row r="99" spans="1:65" s="2" customFormat="1" ht="16.5" customHeight="1">
      <c r="A99" s="34"/>
      <c r="B99" s="35"/>
      <c r="C99" s="192" t="s">
        <v>208</v>
      </c>
      <c r="D99" s="192" t="s">
        <v>168</v>
      </c>
      <c r="E99" s="193" t="s">
        <v>2073</v>
      </c>
      <c r="F99" s="194" t="s">
        <v>2074</v>
      </c>
      <c r="G99" s="195" t="s">
        <v>630</v>
      </c>
      <c r="H99" s="196">
        <v>1</v>
      </c>
      <c r="I99" s="197"/>
      <c r="J99" s="198">
        <f>ROUND(I99*H99,2)</f>
        <v>0</v>
      </c>
      <c r="K99" s="194" t="s">
        <v>172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942</v>
      </c>
      <c r="AT99" s="203" t="s">
        <v>168</v>
      </c>
      <c r="AU99" s="203" t="s">
        <v>80</v>
      </c>
      <c r="AY99" s="17" t="s">
        <v>166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942</v>
      </c>
      <c r="BM99" s="203" t="s">
        <v>2075</v>
      </c>
    </row>
    <row r="100" spans="1:65" s="12" customFormat="1" ht="22.9" customHeight="1">
      <c r="B100" s="176"/>
      <c r="C100" s="177"/>
      <c r="D100" s="178" t="s">
        <v>70</v>
      </c>
      <c r="E100" s="190" t="s">
        <v>2076</v>
      </c>
      <c r="F100" s="190" t="s">
        <v>2077</v>
      </c>
      <c r="G100" s="177"/>
      <c r="H100" s="177"/>
      <c r="I100" s="180"/>
      <c r="J100" s="191">
        <f>BK100</f>
        <v>0</v>
      </c>
      <c r="K100" s="177"/>
      <c r="L100" s="182"/>
      <c r="M100" s="183"/>
      <c r="N100" s="184"/>
      <c r="O100" s="184"/>
      <c r="P100" s="185">
        <f>SUM(P101:P111)</f>
        <v>0</v>
      </c>
      <c r="Q100" s="184"/>
      <c r="R100" s="185">
        <f>SUM(R101:R111)</f>
        <v>0</v>
      </c>
      <c r="S100" s="184"/>
      <c r="T100" s="186">
        <f>SUM(T101:T111)</f>
        <v>0</v>
      </c>
      <c r="AR100" s="187" t="s">
        <v>195</v>
      </c>
      <c r="AT100" s="188" t="s">
        <v>70</v>
      </c>
      <c r="AU100" s="188" t="s">
        <v>78</v>
      </c>
      <c r="AY100" s="187" t="s">
        <v>166</v>
      </c>
      <c r="BK100" s="189">
        <f>SUM(BK101:BK111)</f>
        <v>0</v>
      </c>
    </row>
    <row r="101" spans="1:65" s="2" customFormat="1" ht="16.5" customHeight="1">
      <c r="A101" s="34"/>
      <c r="B101" s="35"/>
      <c r="C101" s="192" t="s">
        <v>212</v>
      </c>
      <c r="D101" s="192" t="s">
        <v>168</v>
      </c>
      <c r="E101" s="193" t="s">
        <v>2078</v>
      </c>
      <c r="F101" s="194" t="s">
        <v>2079</v>
      </c>
      <c r="G101" s="195" t="s">
        <v>630</v>
      </c>
      <c r="H101" s="196">
        <v>5</v>
      </c>
      <c r="I101" s="197"/>
      <c r="J101" s="198">
        <f>ROUND(I101*H101,2)</f>
        <v>0</v>
      </c>
      <c r="K101" s="194" t="s">
        <v>172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942</v>
      </c>
      <c r="AT101" s="203" t="s">
        <v>168</v>
      </c>
      <c r="AU101" s="203" t="s">
        <v>80</v>
      </c>
      <c r="AY101" s="17" t="s">
        <v>166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942</v>
      </c>
      <c r="BM101" s="203" t="s">
        <v>2080</v>
      </c>
    </row>
    <row r="102" spans="1:65" s="2" customFormat="1" ht="19.5">
      <c r="A102" s="34"/>
      <c r="B102" s="35"/>
      <c r="C102" s="36"/>
      <c r="D102" s="205" t="s">
        <v>175</v>
      </c>
      <c r="E102" s="36"/>
      <c r="F102" s="206" t="s">
        <v>2081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80</v>
      </c>
    </row>
    <row r="103" spans="1:65" s="2" customFormat="1" ht="16.5" customHeight="1">
      <c r="A103" s="34"/>
      <c r="B103" s="35"/>
      <c r="C103" s="192" t="s">
        <v>217</v>
      </c>
      <c r="D103" s="192" t="s">
        <v>168</v>
      </c>
      <c r="E103" s="193" t="s">
        <v>2082</v>
      </c>
      <c r="F103" s="194" t="s">
        <v>2083</v>
      </c>
      <c r="G103" s="195" t="s">
        <v>171</v>
      </c>
      <c r="H103" s="196">
        <v>25</v>
      </c>
      <c r="I103" s="197"/>
      <c r="J103" s="198">
        <f>ROUND(I103*H103,2)</f>
        <v>0</v>
      </c>
      <c r="K103" s="194" t="s">
        <v>172</v>
      </c>
      <c r="L103" s="39"/>
      <c r="M103" s="199" t="s">
        <v>19</v>
      </c>
      <c r="N103" s="200" t="s">
        <v>42</v>
      </c>
      <c r="O103" s="64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173</v>
      </c>
      <c r="AT103" s="203" t="s">
        <v>168</v>
      </c>
      <c r="AU103" s="203" t="s">
        <v>80</v>
      </c>
      <c r="AY103" s="17" t="s">
        <v>166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173</v>
      </c>
      <c r="BM103" s="203" t="s">
        <v>2084</v>
      </c>
    </row>
    <row r="104" spans="1:65" s="2" customFormat="1" ht="16.5" customHeight="1">
      <c r="A104" s="34"/>
      <c r="B104" s="35"/>
      <c r="C104" s="192" t="s">
        <v>223</v>
      </c>
      <c r="D104" s="192" t="s">
        <v>168</v>
      </c>
      <c r="E104" s="193" t="s">
        <v>2085</v>
      </c>
      <c r="F104" s="194" t="s">
        <v>2086</v>
      </c>
      <c r="G104" s="195" t="s">
        <v>171</v>
      </c>
      <c r="H104" s="196">
        <v>25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2087</v>
      </c>
    </row>
    <row r="105" spans="1:65" s="2" customFormat="1" ht="16.5" customHeight="1">
      <c r="A105" s="34"/>
      <c r="B105" s="35"/>
      <c r="C105" s="192" t="s">
        <v>228</v>
      </c>
      <c r="D105" s="192" t="s">
        <v>168</v>
      </c>
      <c r="E105" s="193" t="s">
        <v>2088</v>
      </c>
      <c r="F105" s="194" t="s">
        <v>2089</v>
      </c>
      <c r="G105" s="195" t="s">
        <v>215</v>
      </c>
      <c r="H105" s="196">
        <v>900</v>
      </c>
      <c r="I105" s="197"/>
      <c r="J105" s="198">
        <f>ROUND(I105*H105,2)</f>
        <v>0</v>
      </c>
      <c r="K105" s="194" t="s">
        <v>172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942</v>
      </c>
      <c r="AT105" s="203" t="s">
        <v>168</v>
      </c>
      <c r="AU105" s="203" t="s">
        <v>80</v>
      </c>
      <c r="AY105" s="17" t="s">
        <v>166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942</v>
      </c>
      <c r="BM105" s="203" t="s">
        <v>2090</v>
      </c>
    </row>
    <row r="106" spans="1:65" s="2" customFormat="1" ht="29.25">
      <c r="A106" s="34"/>
      <c r="B106" s="35"/>
      <c r="C106" s="36"/>
      <c r="D106" s="205" t="s">
        <v>175</v>
      </c>
      <c r="E106" s="36"/>
      <c r="F106" s="206" t="s">
        <v>2091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80</v>
      </c>
    </row>
    <row r="107" spans="1:65" s="2" customFormat="1" ht="21.75" customHeight="1">
      <c r="A107" s="34"/>
      <c r="B107" s="35"/>
      <c r="C107" s="192" t="s">
        <v>262</v>
      </c>
      <c r="D107" s="192" t="s">
        <v>168</v>
      </c>
      <c r="E107" s="193" t="s">
        <v>2092</v>
      </c>
      <c r="F107" s="194" t="s">
        <v>2093</v>
      </c>
      <c r="G107" s="195" t="s">
        <v>2055</v>
      </c>
      <c r="H107" s="196">
        <v>1</v>
      </c>
      <c r="I107" s="197"/>
      <c r="J107" s="198">
        <f>ROUND(I107*H107,2)</f>
        <v>0</v>
      </c>
      <c r="K107" s="194" t="s">
        <v>172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942</v>
      </c>
      <c r="AT107" s="203" t="s">
        <v>168</v>
      </c>
      <c r="AU107" s="203" t="s">
        <v>80</v>
      </c>
      <c r="AY107" s="17" t="s">
        <v>166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942</v>
      </c>
      <c r="BM107" s="203" t="s">
        <v>2094</v>
      </c>
    </row>
    <row r="108" spans="1:65" s="2" customFormat="1" ht="16.5" customHeight="1">
      <c r="A108" s="34"/>
      <c r="B108" s="35"/>
      <c r="C108" s="192" t="s">
        <v>238</v>
      </c>
      <c r="D108" s="192" t="s">
        <v>168</v>
      </c>
      <c r="E108" s="193" t="s">
        <v>2095</v>
      </c>
      <c r="F108" s="194" t="s">
        <v>2096</v>
      </c>
      <c r="G108" s="195" t="s">
        <v>630</v>
      </c>
      <c r="H108" s="196">
        <v>1</v>
      </c>
      <c r="I108" s="197"/>
      <c r="J108" s="198">
        <f>ROUND(I108*H108,2)</f>
        <v>0</v>
      </c>
      <c r="K108" s="194" t="s">
        <v>604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942</v>
      </c>
      <c r="AT108" s="203" t="s">
        <v>168</v>
      </c>
      <c r="AU108" s="203" t="s">
        <v>80</v>
      </c>
      <c r="AY108" s="17" t="s">
        <v>166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942</v>
      </c>
      <c r="BM108" s="203" t="s">
        <v>2097</v>
      </c>
    </row>
    <row r="109" spans="1:65" s="2" customFormat="1" ht="16.5" customHeight="1">
      <c r="A109" s="34"/>
      <c r="B109" s="35"/>
      <c r="C109" s="192" t="s">
        <v>8</v>
      </c>
      <c r="D109" s="192" t="s">
        <v>168</v>
      </c>
      <c r="E109" s="193" t="s">
        <v>2098</v>
      </c>
      <c r="F109" s="194" t="s">
        <v>2099</v>
      </c>
      <c r="G109" s="195" t="s">
        <v>630</v>
      </c>
      <c r="H109" s="196">
        <v>1</v>
      </c>
      <c r="I109" s="197"/>
      <c r="J109" s="198">
        <f>ROUND(I109*H109,2)</f>
        <v>0</v>
      </c>
      <c r="K109" s="194" t="s">
        <v>604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942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942</v>
      </c>
      <c r="BM109" s="203" t="s">
        <v>2100</v>
      </c>
    </row>
    <row r="110" spans="1:65" s="2" customFormat="1" ht="16.5" customHeight="1">
      <c r="A110" s="34"/>
      <c r="B110" s="35"/>
      <c r="C110" s="192" t="s">
        <v>250</v>
      </c>
      <c r="D110" s="192" t="s">
        <v>168</v>
      </c>
      <c r="E110" s="193" t="s">
        <v>2101</v>
      </c>
      <c r="F110" s="194" t="s">
        <v>2102</v>
      </c>
      <c r="G110" s="195" t="s">
        <v>171</v>
      </c>
      <c r="H110" s="196">
        <v>25</v>
      </c>
      <c r="I110" s="197"/>
      <c r="J110" s="198">
        <f>ROUND(I110*H110,2)</f>
        <v>0</v>
      </c>
      <c r="K110" s="194" t="s">
        <v>172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173</v>
      </c>
      <c r="AT110" s="203" t="s">
        <v>168</v>
      </c>
      <c r="AU110" s="203" t="s">
        <v>80</v>
      </c>
      <c r="AY110" s="17" t="s">
        <v>166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173</v>
      </c>
      <c r="BM110" s="203" t="s">
        <v>2103</v>
      </c>
    </row>
    <row r="111" spans="1:65" s="2" customFormat="1" ht="16.5" customHeight="1">
      <c r="A111" s="34"/>
      <c r="B111" s="35"/>
      <c r="C111" s="192" t="s">
        <v>256</v>
      </c>
      <c r="D111" s="192" t="s">
        <v>168</v>
      </c>
      <c r="E111" s="193" t="s">
        <v>2104</v>
      </c>
      <c r="F111" s="194" t="s">
        <v>2105</v>
      </c>
      <c r="G111" s="195" t="s">
        <v>171</v>
      </c>
      <c r="H111" s="196">
        <v>25</v>
      </c>
      <c r="I111" s="197"/>
      <c r="J111" s="198">
        <f>ROUND(I111*H111,2)</f>
        <v>0</v>
      </c>
      <c r="K111" s="194" t="s">
        <v>172</v>
      </c>
      <c r="L111" s="39"/>
      <c r="M111" s="258" t="s">
        <v>19</v>
      </c>
      <c r="N111" s="259" t="s">
        <v>42</v>
      </c>
      <c r="O111" s="253"/>
      <c r="P111" s="260">
        <f>O111*H111</f>
        <v>0</v>
      </c>
      <c r="Q111" s="260">
        <v>0</v>
      </c>
      <c r="R111" s="260">
        <f>Q111*H111</f>
        <v>0</v>
      </c>
      <c r="S111" s="260">
        <v>0</v>
      </c>
      <c r="T111" s="26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173</v>
      </c>
      <c r="AT111" s="203" t="s">
        <v>168</v>
      </c>
      <c r="AU111" s="203" t="s">
        <v>80</v>
      </c>
      <c r="AY111" s="17" t="s">
        <v>166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173</v>
      </c>
      <c r="BM111" s="203" t="s">
        <v>2106</v>
      </c>
    </row>
    <row r="112" spans="1:65" s="2" customFormat="1" ht="6.95" customHeight="1">
      <c r="A112" s="34"/>
      <c r="B112" s="47"/>
      <c r="C112" s="48"/>
      <c r="D112" s="48"/>
      <c r="E112" s="48"/>
      <c r="F112" s="48"/>
      <c r="G112" s="48"/>
      <c r="H112" s="48"/>
      <c r="I112" s="142"/>
      <c r="J112" s="48"/>
      <c r="K112" s="48"/>
      <c r="L112" s="39"/>
      <c r="M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</sheetData>
  <sheetProtection algorithmName="SHA-512" hashValue="L020smn6MHiru+LGGNirodH/OPJ8n8Zv6sEc+3f0V65l1/a0gQP3zomo8TuVuPhKFSIerzGbh6Q5BYrDPNAOIw==" saltValue="bZXHlm78RtVY9clBsyTDy1YwjAZcVUdIeHTAAg+6TeddTGH+hnUH9htY+9xMbdlAyY1p0uBO5MZ/c8OEtkrmEA==" spinCount="100000" sheet="1" objects="1" scenarios="1" formatColumns="0" formatRows="0" autoFilter="0"/>
  <autoFilter ref="C83:K11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85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129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ROUND(J102,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ROUND((SUM(BE102:BE603)),  2)</f>
        <v>0</v>
      </c>
      <c r="G35" s="34"/>
      <c r="H35" s="34"/>
      <c r="I35" s="131">
        <v>0.21</v>
      </c>
      <c r="J35" s="130">
        <f>ROUND(((SUM(BE102:BE603))*I35),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ROUND((SUM(BF102:BF603)),  2)</f>
        <v>0</v>
      </c>
      <c r="G36" s="34"/>
      <c r="H36" s="34"/>
      <c r="I36" s="131">
        <v>0.15</v>
      </c>
      <c r="J36" s="130">
        <f>ROUND(((SUM(BF102:BF603))*I36),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ROUND((SUM(BG102:BG603)),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ROUND((SUM(BH102:BH603)),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ROUND((SUM(BI102:BI603)),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101.1.a - Zpevněné plochy - způsobilý výdaj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J102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J103</f>
        <v>0</v>
      </c>
      <c r="K64" s="152"/>
      <c r="L64" s="157"/>
    </row>
    <row r="65" spans="2:12" s="10" customFormat="1" ht="19.899999999999999" customHeight="1">
      <c r="B65" s="158"/>
      <c r="C65" s="97"/>
      <c r="D65" s="159" t="s">
        <v>135</v>
      </c>
      <c r="E65" s="160"/>
      <c r="F65" s="160"/>
      <c r="G65" s="160"/>
      <c r="H65" s="160"/>
      <c r="I65" s="161"/>
      <c r="J65" s="162">
        <f>J104</f>
        <v>0</v>
      </c>
      <c r="K65" s="97"/>
      <c r="L65" s="163"/>
    </row>
    <row r="66" spans="2:12" s="10" customFormat="1" ht="19.899999999999999" customHeight="1">
      <c r="B66" s="158"/>
      <c r="C66" s="97"/>
      <c r="D66" s="159" t="s">
        <v>136</v>
      </c>
      <c r="E66" s="160"/>
      <c r="F66" s="160"/>
      <c r="G66" s="160"/>
      <c r="H66" s="160"/>
      <c r="I66" s="161"/>
      <c r="J66" s="162">
        <f>J243</f>
        <v>0</v>
      </c>
      <c r="K66" s="97"/>
      <c r="L66" s="163"/>
    </row>
    <row r="67" spans="2:12" s="10" customFormat="1" ht="19.899999999999999" customHeight="1">
      <c r="B67" s="158"/>
      <c r="C67" s="97"/>
      <c r="D67" s="159" t="s">
        <v>137</v>
      </c>
      <c r="E67" s="160"/>
      <c r="F67" s="160"/>
      <c r="G67" s="160"/>
      <c r="H67" s="160"/>
      <c r="I67" s="161"/>
      <c r="J67" s="162">
        <f>J253</f>
        <v>0</v>
      </c>
      <c r="K67" s="97"/>
      <c r="L67" s="163"/>
    </row>
    <row r="68" spans="2:12" s="10" customFormat="1" ht="19.899999999999999" customHeight="1">
      <c r="B68" s="158"/>
      <c r="C68" s="97"/>
      <c r="D68" s="159" t="s">
        <v>138</v>
      </c>
      <c r="E68" s="160"/>
      <c r="F68" s="160"/>
      <c r="G68" s="160"/>
      <c r="H68" s="160"/>
      <c r="I68" s="161"/>
      <c r="J68" s="162">
        <f>J256</f>
        <v>0</v>
      </c>
      <c r="K68" s="97"/>
      <c r="L68" s="163"/>
    </row>
    <row r="69" spans="2:12" s="10" customFormat="1" ht="19.899999999999999" customHeight="1">
      <c r="B69" s="158"/>
      <c r="C69" s="97"/>
      <c r="D69" s="159" t="s">
        <v>139</v>
      </c>
      <c r="E69" s="160"/>
      <c r="F69" s="160"/>
      <c r="G69" s="160"/>
      <c r="H69" s="160"/>
      <c r="I69" s="161"/>
      <c r="J69" s="162">
        <f>J275</f>
        <v>0</v>
      </c>
      <c r="K69" s="97"/>
      <c r="L69" s="163"/>
    </row>
    <row r="70" spans="2:12" s="10" customFormat="1" ht="19.899999999999999" customHeight="1">
      <c r="B70" s="158"/>
      <c r="C70" s="97"/>
      <c r="D70" s="159" t="s">
        <v>140</v>
      </c>
      <c r="E70" s="160"/>
      <c r="F70" s="160"/>
      <c r="G70" s="160"/>
      <c r="H70" s="160"/>
      <c r="I70" s="161"/>
      <c r="J70" s="162">
        <f>J455</f>
        <v>0</v>
      </c>
      <c r="K70" s="97"/>
      <c r="L70" s="163"/>
    </row>
    <row r="71" spans="2:12" s="10" customFormat="1" ht="19.899999999999999" customHeight="1">
      <c r="B71" s="158"/>
      <c r="C71" s="97"/>
      <c r="D71" s="159" t="s">
        <v>141</v>
      </c>
      <c r="E71" s="160"/>
      <c r="F71" s="160"/>
      <c r="G71" s="160"/>
      <c r="H71" s="160"/>
      <c r="I71" s="161"/>
      <c r="J71" s="162">
        <f>J504</f>
        <v>0</v>
      </c>
      <c r="K71" s="97"/>
      <c r="L71" s="163"/>
    </row>
    <row r="72" spans="2:12" s="10" customFormat="1" ht="19.899999999999999" customHeight="1">
      <c r="B72" s="158"/>
      <c r="C72" s="97"/>
      <c r="D72" s="159" t="s">
        <v>142</v>
      </c>
      <c r="E72" s="160"/>
      <c r="F72" s="160"/>
      <c r="G72" s="160"/>
      <c r="H72" s="160"/>
      <c r="I72" s="161"/>
      <c r="J72" s="162">
        <f>J556</f>
        <v>0</v>
      </c>
      <c r="K72" s="97"/>
      <c r="L72" s="163"/>
    </row>
    <row r="73" spans="2:12" s="10" customFormat="1" ht="19.899999999999999" customHeight="1">
      <c r="B73" s="158"/>
      <c r="C73" s="97"/>
      <c r="D73" s="159" t="s">
        <v>143</v>
      </c>
      <c r="E73" s="160"/>
      <c r="F73" s="160"/>
      <c r="G73" s="160"/>
      <c r="H73" s="160"/>
      <c r="I73" s="161"/>
      <c r="J73" s="162">
        <f>J570</f>
        <v>0</v>
      </c>
      <c r="K73" s="97"/>
      <c r="L73" s="163"/>
    </row>
    <row r="74" spans="2:12" s="9" customFormat="1" ht="24.95" customHeight="1">
      <c r="B74" s="151"/>
      <c r="C74" s="152"/>
      <c r="D74" s="153" t="s">
        <v>144</v>
      </c>
      <c r="E74" s="154"/>
      <c r="F74" s="154"/>
      <c r="G74" s="154"/>
      <c r="H74" s="154"/>
      <c r="I74" s="155"/>
      <c r="J74" s="156">
        <f>J572</f>
        <v>0</v>
      </c>
      <c r="K74" s="152"/>
      <c r="L74" s="157"/>
    </row>
    <row r="75" spans="2:12" s="10" customFormat="1" ht="19.899999999999999" customHeight="1">
      <c r="B75" s="158"/>
      <c r="C75" s="97"/>
      <c r="D75" s="159" t="s">
        <v>145</v>
      </c>
      <c r="E75" s="160"/>
      <c r="F75" s="160"/>
      <c r="G75" s="160"/>
      <c r="H75" s="160"/>
      <c r="I75" s="161"/>
      <c r="J75" s="162">
        <f>J573</f>
        <v>0</v>
      </c>
      <c r="K75" s="97"/>
      <c r="L75" s="163"/>
    </row>
    <row r="76" spans="2:12" s="10" customFormat="1" ht="19.899999999999999" customHeight="1">
      <c r="B76" s="158"/>
      <c r="C76" s="97"/>
      <c r="D76" s="159" t="s">
        <v>146</v>
      </c>
      <c r="E76" s="160"/>
      <c r="F76" s="160"/>
      <c r="G76" s="160"/>
      <c r="H76" s="160"/>
      <c r="I76" s="161"/>
      <c r="J76" s="162">
        <f>J576</f>
        <v>0</v>
      </c>
      <c r="K76" s="97"/>
      <c r="L76" s="163"/>
    </row>
    <row r="77" spans="2:12" s="9" customFormat="1" ht="24.95" customHeight="1">
      <c r="B77" s="151"/>
      <c r="C77" s="152"/>
      <c r="D77" s="153" t="s">
        <v>147</v>
      </c>
      <c r="E77" s="154"/>
      <c r="F77" s="154"/>
      <c r="G77" s="154"/>
      <c r="H77" s="154"/>
      <c r="I77" s="155"/>
      <c r="J77" s="156">
        <f>J595</f>
        <v>0</v>
      </c>
      <c r="K77" s="152"/>
      <c r="L77" s="157"/>
    </row>
    <row r="78" spans="2:12" s="10" customFormat="1" ht="19.899999999999999" customHeight="1">
      <c r="B78" s="158"/>
      <c r="C78" s="97"/>
      <c r="D78" s="159" t="s">
        <v>148</v>
      </c>
      <c r="E78" s="160"/>
      <c r="F78" s="160"/>
      <c r="G78" s="160"/>
      <c r="H78" s="160"/>
      <c r="I78" s="161"/>
      <c r="J78" s="162">
        <f>J596</f>
        <v>0</v>
      </c>
      <c r="K78" s="97"/>
      <c r="L78" s="163"/>
    </row>
    <row r="79" spans="2:12" s="9" customFormat="1" ht="24.95" customHeight="1">
      <c r="B79" s="151"/>
      <c r="C79" s="152"/>
      <c r="D79" s="153" t="s">
        <v>149</v>
      </c>
      <c r="E79" s="154"/>
      <c r="F79" s="154"/>
      <c r="G79" s="154"/>
      <c r="H79" s="154"/>
      <c r="I79" s="155"/>
      <c r="J79" s="156">
        <f>J600</f>
        <v>0</v>
      </c>
      <c r="K79" s="152"/>
      <c r="L79" s="157"/>
    </row>
    <row r="80" spans="2:12" s="10" customFormat="1" ht="19.899999999999999" customHeight="1">
      <c r="B80" s="158"/>
      <c r="C80" s="97"/>
      <c r="D80" s="159" t="s">
        <v>150</v>
      </c>
      <c r="E80" s="160"/>
      <c r="F80" s="160"/>
      <c r="G80" s="160"/>
      <c r="H80" s="160"/>
      <c r="I80" s="161"/>
      <c r="J80" s="162">
        <f>J601</f>
        <v>0</v>
      </c>
      <c r="K80" s="97"/>
      <c r="L80" s="163"/>
    </row>
    <row r="81" spans="1:31" s="2" customFormat="1" ht="21.7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47"/>
      <c r="C82" s="48"/>
      <c r="D82" s="48"/>
      <c r="E82" s="48"/>
      <c r="F82" s="48"/>
      <c r="G82" s="48"/>
      <c r="H82" s="48"/>
      <c r="I82" s="142"/>
      <c r="J82" s="48"/>
      <c r="K82" s="48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6" spans="1:31" s="2" customFormat="1" ht="6.95" customHeight="1">
      <c r="A86" s="34"/>
      <c r="B86" s="49"/>
      <c r="C86" s="50"/>
      <c r="D86" s="50"/>
      <c r="E86" s="50"/>
      <c r="F86" s="50"/>
      <c r="G86" s="50"/>
      <c r="H86" s="50"/>
      <c r="I86" s="145"/>
      <c r="J86" s="50"/>
      <c r="K86" s="50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24.95" customHeight="1">
      <c r="A87" s="34"/>
      <c r="B87" s="35"/>
      <c r="C87" s="23" t="s">
        <v>151</v>
      </c>
      <c r="D87" s="36"/>
      <c r="E87" s="36"/>
      <c r="F87" s="36"/>
      <c r="G87" s="36"/>
      <c r="H87" s="36"/>
      <c r="I87" s="115"/>
      <c r="J87" s="36"/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9" t="s">
        <v>16</v>
      </c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6"/>
      <c r="D90" s="36"/>
      <c r="E90" s="316" t="str">
        <f>E7</f>
        <v>Dopravní terminál v Bohumíně – Přednádražní prostor</v>
      </c>
      <c r="F90" s="317"/>
      <c r="G90" s="317"/>
      <c r="H90" s="317"/>
      <c r="I90" s="115"/>
      <c r="J90" s="36"/>
      <c r="K90" s="36"/>
      <c r="L90" s="11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1" customFormat="1" ht="12" customHeight="1">
      <c r="B91" s="21"/>
      <c r="C91" s="29" t="s">
        <v>126</v>
      </c>
      <c r="D91" s="22"/>
      <c r="E91" s="22"/>
      <c r="F91" s="22"/>
      <c r="G91" s="22"/>
      <c r="H91" s="22"/>
      <c r="I91" s="108"/>
      <c r="J91" s="22"/>
      <c r="K91" s="22"/>
      <c r="L91" s="20"/>
    </row>
    <row r="92" spans="1:31" s="2" customFormat="1" ht="16.5" customHeight="1">
      <c r="A92" s="34"/>
      <c r="B92" s="35"/>
      <c r="C92" s="36"/>
      <c r="D92" s="36"/>
      <c r="E92" s="316" t="s">
        <v>127</v>
      </c>
      <c r="F92" s="318"/>
      <c r="G92" s="318"/>
      <c r="H92" s="318"/>
      <c r="I92" s="115"/>
      <c r="J92" s="36"/>
      <c r="K92" s="36"/>
      <c r="L92" s="11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128</v>
      </c>
      <c r="D93" s="36"/>
      <c r="E93" s="36"/>
      <c r="F93" s="36"/>
      <c r="G93" s="36"/>
      <c r="H93" s="36"/>
      <c r="I93" s="115"/>
      <c r="J93" s="36"/>
      <c r="K93" s="36"/>
      <c r="L93" s="11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6.5" customHeight="1">
      <c r="A94" s="34"/>
      <c r="B94" s="35"/>
      <c r="C94" s="36"/>
      <c r="D94" s="36"/>
      <c r="E94" s="270" t="str">
        <f>E11</f>
        <v>SO 101.1.a - Zpevněné plochy - způsobilý výdaj</v>
      </c>
      <c r="F94" s="318"/>
      <c r="G94" s="318"/>
      <c r="H94" s="318"/>
      <c r="I94" s="115"/>
      <c r="J94" s="36"/>
      <c r="K94" s="36"/>
      <c r="L94" s="11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11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9" t="s">
        <v>21</v>
      </c>
      <c r="D96" s="36"/>
      <c r="E96" s="36"/>
      <c r="F96" s="27" t="str">
        <f>F14</f>
        <v>Bohumín</v>
      </c>
      <c r="G96" s="36"/>
      <c r="H96" s="36"/>
      <c r="I96" s="117" t="s">
        <v>23</v>
      </c>
      <c r="J96" s="59" t="str">
        <f>IF(J14="","",J14)</f>
        <v>26. 11. 2019</v>
      </c>
      <c r="K96" s="36"/>
      <c r="L96" s="11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6.95" customHeight="1">
      <c r="A97" s="34"/>
      <c r="B97" s="35"/>
      <c r="C97" s="36"/>
      <c r="D97" s="36"/>
      <c r="E97" s="36"/>
      <c r="F97" s="36"/>
      <c r="G97" s="36"/>
      <c r="H97" s="36"/>
      <c r="I97" s="115"/>
      <c r="J97" s="36"/>
      <c r="K97" s="36"/>
      <c r="L97" s="11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40.15" customHeight="1">
      <c r="A98" s="34"/>
      <c r="B98" s="35"/>
      <c r="C98" s="29" t="s">
        <v>25</v>
      </c>
      <c r="D98" s="36"/>
      <c r="E98" s="36"/>
      <c r="F98" s="27" t="str">
        <f>E17</f>
        <v>Město Bohumín, Masarykova 158, 735 81 Bohumín</v>
      </c>
      <c r="G98" s="36"/>
      <c r="H98" s="36"/>
      <c r="I98" s="117" t="s">
        <v>31</v>
      </c>
      <c r="J98" s="32" t="str">
        <f>E23</f>
        <v>HaskoningDHV Czech Republic, spol. s r.o.</v>
      </c>
      <c r="K98" s="36"/>
      <c r="L98" s="11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40.15" customHeight="1">
      <c r="A99" s="34"/>
      <c r="B99" s="35"/>
      <c r="C99" s="29" t="s">
        <v>29</v>
      </c>
      <c r="D99" s="36"/>
      <c r="E99" s="36"/>
      <c r="F99" s="27" t="str">
        <f>IF(E20="","",E20)</f>
        <v>Vyplň údaj</v>
      </c>
      <c r="G99" s="36"/>
      <c r="H99" s="36"/>
      <c r="I99" s="117" t="s">
        <v>34</v>
      </c>
      <c r="J99" s="32" t="str">
        <f>E26</f>
        <v>HaskoningDHV Czech Republic, spol. s r.o.</v>
      </c>
      <c r="K99" s="36"/>
      <c r="L99" s="11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0.3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11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11" customFormat="1" ht="29.25" customHeight="1">
      <c r="A101" s="164"/>
      <c r="B101" s="165"/>
      <c r="C101" s="166" t="s">
        <v>152</v>
      </c>
      <c r="D101" s="167" t="s">
        <v>56</v>
      </c>
      <c r="E101" s="167" t="s">
        <v>52</v>
      </c>
      <c r="F101" s="167" t="s">
        <v>53</v>
      </c>
      <c r="G101" s="167" t="s">
        <v>153</v>
      </c>
      <c r="H101" s="167" t="s">
        <v>154</v>
      </c>
      <c r="I101" s="168" t="s">
        <v>155</v>
      </c>
      <c r="J101" s="167" t="s">
        <v>132</v>
      </c>
      <c r="K101" s="169" t="s">
        <v>156</v>
      </c>
      <c r="L101" s="170"/>
      <c r="M101" s="68" t="s">
        <v>19</v>
      </c>
      <c r="N101" s="69" t="s">
        <v>41</v>
      </c>
      <c r="O101" s="69" t="s">
        <v>157</v>
      </c>
      <c r="P101" s="69" t="s">
        <v>158</v>
      </c>
      <c r="Q101" s="69" t="s">
        <v>159</v>
      </c>
      <c r="R101" s="69" t="s">
        <v>160</v>
      </c>
      <c r="S101" s="69" t="s">
        <v>161</v>
      </c>
      <c r="T101" s="70" t="s">
        <v>162</v>
      </c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</row>
    <row r="102" spans="1:65" s="2" customFormat="1" ht="22.9" customHeight="1">
      <c r="A102" s="34"/>
      <c r="B102" s="35"/>
      <c r="C102" s="75" t="s">
        <v>163</v>
      </c>
      <c r="D102" s="36"/>
      <c r="E102" s="36"/>
      <c r="F102" s="36"/>
      <c r="G102" s="36"/>
      <c r="H102" s="36"/>
      <c r="I102" s="115"/>
      <c r="J102" s="171">
        <f>BK102</f>
        <v>0</v>
      </c>
      <c r="K102" s="36"/>
      <c r="L102" s="39"/>
      <c r="M102" s="71"/>
      <c r="N102" s="172"/>
      <c r="O102" s="72"/>
      <c r="P102" s="173">
        <f>P103+P572+P595+P600</f>
        <v>0</v>
      </c>
      <c r="Q102" s="72"/>
      <c r="R102" s="173">
        <f>R103+R572+R595+R600</f>
        <v>1830.39001641242</v>
      </c>
      <c r="S102" s="72"/>
      <c r="T102" s="174">
        <f>T103+T572+T595+T600</f>
        <v>6973.7330000000002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70</v>
      </c>
      <c r="AU102" s="17" t="s">
        <v>133</v>
      </c>
      <c r="BK102" s="175">
        <f>BK103+BK572+BK595+BK600</f>
        <v>0</v>
      </c>
    </row>
    <row r="103" spans="1:65" s="12" customFormat="1" ht="25.9" customHeight="1">
      <c r="B103" s="176"/>
      <c r="C103" s="177"/>
      <c r="D103" s="178" t="s">
        <v>70</v>
      </c>
      <c r="E103" s="179" t="s">
        <v>164</v>
      </c>
      <c r="F103" s="179" t="s">
        <v>165</v>
      </c>
      <c r="G103" s="177"/>
      <c r="H103" s="177"/>
      <c r="I103" s="180"/>
      <c r="J103" s="181">
        <f>BK103</f>
        <v>0</v>
      </c>
      <c r="K103" s="177"/>
      <c r="L103" s="182"/>
      <c r="M103" s="183"/>
      <c r="N103" s="184"/>
      <c r="O103" s="184"/>
      <c r="P103" s="185">
        <f>P104+P243+P253+P256+P275+P455+P504+P556+P570</f>
        <v>0</v>
      </c>
      <c r="Q103" s="184"/>
      <c r="R103" s="185">
        <f>R104+R243+R253+R256+R275+R455+R504+R556+R570</f>
        <v>1828.9615064124198</v>
      </c>
      <c r="S103" s="184"/>
      <c r="T103" s="186">
        <f>T104+T243+T253+T256+T275+T455+T504+T556+T570</f>
        <v>6972.4980000000005</v>
      </c>
      <c r="AR103" s="187" t="s">
        <v>78</v>
      </c>
      <c r="AT103" s="188" t="s">
        <v>70</v>
      </c>
      <c r="AU103" s="188" t="s">
        <v>71</v>
      </c>
      <c r="AY103" s="187" t="s">
        <v>166</v>
      </c>
      <c r="BK103" s="189">
        <f>BK104+BK243+BK253+BK256+BK275+BK455+BK504+BK556+BK570</f>
        <v>0</v>
      </c>
    </row>
    <row r="104" spans="1:65" s="12" customFormat="1" ht="22.9" customHeight="1">
      <c r="B104" s="176"/>
      <c r="C104" s="177"/>
      <c r="D104" s="178" t="s">
        <v>70</v>
      </c>
      <c r="E104" s="190" t="s">
        <v>78</v>
      </c>
      <c r="F104" s="190" t="s">
        <v>167</v>
      </c>
      <c r="G104" s="177"/>
      <c r="H104" s="177"/>
      <c r="I104" s="180"/>
      <c r="J104" s="191">
        <f>BK104</f>
        <v>0</v>
      </c>
      <c r="K104" s="177"/>
      <c r="L104" s="182"/>
      <c r="M104" s="183"/>
      <c r="N104" s="184"/>
      <c r="O104" s="184"/>
      <c r="P104" s="185">
        <f>SUM(P105:P242)</f>
        <v>0</v>
      </c>
      <c r="Q104" s="184"/>
      <c r="R104" s="185">
        <f>SUM(R105:R242)</f>
        <v>6.8882030396000005</v>
      </c>
      <c r="S104" s="184"/>
      <c r="T104" s="186">
        <f>SUM(T105:T242)</f>
        <v>6648.8500000000013</v>
      </c>
      <c r="AR104" s="187" t="s">
        <v>78</v>
      </c>
      <c r="AT104" s="188" t="s">
        <v>70</v>
      </c>
      <c r="AU104" s="188" t="s">
        <v>78</v>
      </c>
      <c r="AY104" s="187" t="s">
        <v>166</v>
      </c>
      <c r="BK104" s="189">
        <f>SUM(BK105:BK242)</f>
        <v>0</v>
      </c>
    </row>
    <row r="105" spans="1:65" s="2" customFormat="1" ht="55.5" customHeight="1">
      <c r="A105" s="34"/>
      <c r="B105" s="35"/>
      <c r="C105" s="192" t="s">
        <v>78</v>
      </c>
      <c r="D105" s="192" t="s">
        <v>168</v>
      </c>
      <c r="E105" s="193" t="s">
        <v>169</v>
      </c>
      <c r="F105" s="194" t="s">
        <v>170</v>
      </c>
      <c r="G105" s="195" t="s">
        <v>171</v>
      </c>
      <c r="H105" s="196">
        <v>910</v>
      </c>
      <c r="I105" s="197"/>
      <c r="J105" s="198">
        <f>ROUND(I105*H105,2)</f>
        <v>0</v>
      </c>
      <c r="K105" s="194" t="s">
        <v>172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0.41699999999999998</v>
      </c>
      <c r="T105" s="202">
        <f>S105*H105</f>
        <v>379.46999999999997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173</v>
      </c>
      <c r="AT105" s="203" t="s">
        <v>168</v>
      </c>
      <c r="AU105" s="203" t="s">
        <v>80</v>
      </c>
      <c r="AY105" s="17" t="s">
        <v>166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173</v>
      </c>
      <c r="BM105" s="203" t="s">
        <v>174</v>
      </c>
    </row>
    <row r="106" spans="1:65" s="2" customFormat="1" ht="19.5">
      <c r="A106" s="34"/>
      <c r="B106" s="35"/>
      <c r="C106" s="36"/>
      <c r="D106" s="205" t="s">
        <v>175</v>
      </c>
      <c r="E106" s="36"/>
      <c r="F106" s="206" t="s">
        <v>176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80</v>
      </c>
    </row>
    <row r="107" spans="1:65" s="13" customFormat="1" ht="11.25">
      <c r="B107" s="209"/>
      <c r="C107" s="210"/>
      <c r="D107" s="205" t="s">
        <v>177</v>
      </c>
      <c r="E107" s="211" t="s">
        <v>19</v>
      </c>
      <c r="F107" s="212" t="s">
        <v>178</v>
      </c>
      <c r="G107" s="210"/>
      <c r="H107" s="211" t="s">
        <v>19</v>
      </c>
      <c r="I107" s="213"/>
      <c r="J107" s="210"/>
      <c r="K107" s="210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177</v>
      </c>
      <c r="AU107" s="218" t="s">
        <v>80</v>
      </c>
      <c r="AV107" s="13" t="s">
        <v>78</v>
      </c>
      <c r="AW107" s="13" t="s">
        <v>33</v>
      </c>
      <c r="AX107" s="13" t="s">
        <v>71</v>
      </c>
      <c r="AY107" s="218" t="s">
        <v>166</v>
      </c>
    </row>
    <row r="108" spans="1:65" s="14" customFormat="1" ht="11.25">
      <c r="B108" s="219"/>
      <c r="C108" s="220"/>
      <c r="D108" s="205" t="s">
        <v>177</v>
      </c>
      <c r="E108" s="221" t="s">
        <v>19</v>
      </c>
      <c r="F108" s="222" t="s">
        <v>179</v>
      </c>
      <c r="G108" s="220"/>
      <c r="H108" s="223">
        <v>910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177</v>
      </c>
      <c r="AU108" s="229" t="s">
        <v>80</v>
      </c>
      <c r="AV108" s="14" t="s">
        <v>80</v>
      </c>
      <c r="AW108" s="14" t="s">
        <v>33</v>
      </c>
      <c r="AX108" s="14" t="s">
        <v>78</v>
      </c>
      <c r="AY108" s="229" t="s">
        <v>166</v>
      </c>
    </row>
    <row r="109" spans="1:65" s="2" customFormat="1" ht="55.5" customHeight="1">
      <c r="A109" s="34"/>
      <c r="B109" s="35"/>
      <c r="C109" s="192" t="s">
        <v>80</v>
      </c>
      <c r="D109" s="192" t="s">
        <v>168</v>
      </c>
      <c r="E109" s="193" t="s">
        <v>180</v>
      </c>
      <c r="F109" s="194" t="s">
        <v>181</v>
      </c>
      <c r="G109" s="195" t="s">
        <v>171</v>
      </c>
      <c r="H109" s="196">
        <v>3200</v>
      </c>
      <c r="I109" s="197"/>
      <c r="J109" s="198">
        <f>ROUND(I109*H109,2)</f>
        <v>0</v>
      </c>
      <c r="K109" s="194" t="s">
        <v>172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0.29499999999999998</v>
      </c>
      <c r="T109" s="202">
        <f>S109*H109</f>
        <v>944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173</v>
      </c>
      <c r="BM109" s="203" t="s">
        <v>182</v>
      </c>
    </row>
    <row r="110" spans="1:65" s="13" customFormat="1" ht="11.25">
      <c r="B110" s="209"/>
      <c r="C110" s="210"/>
      <c r="D110" s="205" t="s">
        <v>177</v>
      </c>
      <c r="E110" s="211" t="s">
        <v>19</v>
      </c>
      <c r="F110" s="212" t="s">
        <v>183</v>
      </c>
      <c r="G110" s="210"/>
      <c r="H110" s="211" t="s">
        <v>19</v>
      </c>
      <c r="I110" s="213"/>
      <c r="J110" s="210"/>
      <c r="K110" s="210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177</v>
      </c>
      <c r="AU110" s="218" t="s">
        <v>80</v>
      </c>
      <c r="AV110" s="13" t="s">
        <v>78</v>
      </c>
      <c r="AW110" s="13" t="s">
        <v>33</v>
      </c>
      <c r="AX110" s="13" t="s">
        <v>71</v>
      </c>
      <c r="AY110" s="218" t="s">
        <v>166</v>
      </c>
    </row>
    <row r="111" spans="1:65" s="14" customFormat="1" ht="11.25">
      <c r="B111" s="219"/>
      <c r="C111" s="220"/>
      <c r="D111" s="205" t="s">
        <v>177</v>
      </c>
      <c r="E111" s="221" t="s">
        <v>19</v>
      </c>
      <c r="F111" s="222" t="s">
        <v>184</v>
      </c>
      <c r="G111" s="220"/>
      <c r="H111" s="223">
        <v>3200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177</v>
      </c>
      <c r="AU111" s="229" t="s">
        <v>80</v>
      </c>
      <c r="AV111" s="14" t="s">
        <v>80</v>
      </c>
      <c r="AW111" s="14" t="s">
        <v>33</v>
      </c>
      <c r="AX111" s="14" t="s">
        <v>78</v>
      </c>
      <c r="AY111" s="229" t="s">
        <v>166</v>
      </c>
    </row>
    <row r="112" spans="1:65" s="2" customFormat="1" ht="55.5" customHeight="1">
      <c r="A112" s="34"/>
      <c r="B112" s="35"/>
      <c r="C112" s="192" t="s">
        <v>185</v>
      </c>
      <c r="D112" s="192" t="s">
        <v>168</v>
      </c>
      <c r="E112" s="193" t="s">
        <v>186</v>
      </c>
      <c r="F112" s="194" t="s">
        <v>187</v>
      </c>
      <c r="G112" s="195" t="s">
        <v>171</v>
      </c>
      <c r="H112" s="196">
        <v>5475</v>
      </c>
      <c r="I112" s="197"/>
      <c r="J112" s="198">
        <f>ROUND(I112*H112,2)</f>
        <v>0</v>
      </c>
      <c r="K112" s="194" t="s">
        <v>172</v>
      </c>
      <c r="L112" s="39"/>
      <c r="M112" s="199" t="s">
        <v>19</v>
      </c>
      <c r="N112" s="200" t="s">
        <v>42</v>
      </c>
      <c r="O112" s="64"/>
      <c r="P112" s="201">
        <f>O112*H112</f>
        <v>0</v>
      </c>
      <c r="Q112" s="201">
        <v>0</v>
      </c>
      <c r="R112" s="201">
        <f>Q112*H112</f>
        <v>0</v>
      </c>
      <c r="S112" s="201">
        <v>0.3</v>
      </c>
      <c r="T112" s="202">
        <f>S112*H112</f>
        <v>1642.5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173</v>
      </c>
      <c r="AT112" s="203" t="s">
        <v>168</v>
      </c>
      <c r="AU112" s="203" t="s">
        <v>80</v>
      </c>
      <c r="AY112" s="17" t="s">
        <v>166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7" t="s">
        <v>78</v>
      </c>
      <c r="BK112" s="204">
        <f>ROUND(I112*H112,2)</f>
        <v>0</v>
      </c>
      <c r="BL112" s="17" t="s">
        <v>173</v>
      </c>
      <c r="BM112" s="203" t="s">
        <v>188</v>
      </c>
    </row>
    <row r="113" spans="1:65" s="2" customFormat="1" ht="19.5">
      <c r="A113" s="34"/>
      <c r="B113" s="35"/>
      <c r="C113" s="36"/>
      <c r="D113" s="205" t="s">
        <v>175</v>
      </c>
      <c r="E113" s="36"/>
      <c r="F113" s="206" t="s">
        <v>176</v>
      </c>
      <c r="G113" s="36"/>
      <c r="H113" s="36"/>
      <c r="I113" s="115"/>
      <c r="J113" s="36"/>
      <c r="K113" s="36"/>
      <c r="L113" s="39"/>
      <c r="M113" s="207"/>
      <c r="N113" s="208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175</v>
      </c>
      <c r="AU113" s="17" t="s">
        <v>80</v>
      </c>
    </row>
    <row r="114" spans="1:65" s="13" customFormat="1" ht="11.25">
      <c r="B114" s="209"/>
      <c r="C114" s="210"/>
      <c r="D114" s="205" t="s">
        <v>177</v>
      </c>
      <c r="E114" s="211" t="s">
        <v>19</v>
      </c>
      <c r="F114" s="212" t="s">
        <v>189</v>
      </c>
      <c r="G114" s="210"/>
      <c r="H114" s="211" t="s">
        <v>19</v>
      </c>
      <c r="I114" s="213"/>
      <c r="J114" s="210"/>
      <c r="K114" s="210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177</v>
      </c>
      <c r="AU114" s="218" t="s">
        <v>80</v>
      </c>
      <c r="AV114" s="13" t="s">
        <v>78</v>
      </c>
      <c r="AW114" s="13" t="s">
        <v>33</v>
      </c>
      <c r="AX114" s="13" t="s">
        <v>71</v>
      </c>
      <c r="AY114" s="218" t="s">
        <v>166</v>
      </c>
    </row>
    <row r="115" spans="1:65" s="14" customFormat="1" ht="11.25">
      <c r="B115" s="219"/>
      <c r="C115" s="220"/>
      <c r="D115" s="205" t="s">
        <v>177</v>
      </c>
      <c r="E115" s="221" t="s">
        <v>19</v>
      </c>
      <c r="F115" s="222" t="s">
        <v>190</v>
      </c>
      <c r="G115" s="220"/>
      <c r="H115" s="223">
        <v>1365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177</v>
      </c>
      <c r="AU115" s="229" t="s">
        <v>80</v>
      </c>
      <c r="AV115" s="14" t="s">
        <v>80</v>
      </c>
      <c r="AW115" s="14" t="s">
        <v>33</v>
      </c>
      <c r="AX115" s="14" t="s">
        <v>71</v>
      </c>
      <c r="AY115" s="229" t="s">
        <v>166</v>
      </c>
    </row>
    <row r="116" spans="1:65" s="13" customFormat="1" ht="11.25">
      <c r="B116" s="209"/>
      <c r="C116" s="210"/>
      <c r="D116" s="205" t="s">
        <v>177</v>
      </c>
      <c r="E116" s="211" t="s">
        <v>19</v>
      </c>
      <c r="F116" s="212" t="s">
        <v>183</v>
      </c>
      <c r="G116" s="210"/>
      <c r="H116" s="211" t="s">
        <v>19</v>
      </c>
      <c r="I116" s="213"/>
      <c r="J116" s="210"/>
      <c r="K116" s="210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177</v>
      </c>
      <c r="AU116" s="218" t="s">
        <v>80</v>
      </c>
      <c r="AV116" s="13" t="s">
        <v>78</v>
      </c>
      <c r="AW116" s="13" t="s">
        <v>33</v>
      </c>
      <c r="AX116" s="13" t="s">
        <v>71</v>
      </c>
      <c r="AY116" s="218" t="s">
        <v>166</v>
      </c>
    </row>
    <row r="117" spans="1:65" s="14" customFormat="1" ht="11.25">
      <c r="B117" s="219"/>
      <c r="C117" s="220"/>
      <c r="D117" s="205" t="s">
        <v>177</v>
      </c>
      <c r="E117" s="221" t="s">
        <v>19</v>
      </c>
      <c r="F117" s="222" t="s">
        <v>184</v>
      </c>
      <c r="G117" s="220"/>
      <c r="H117" s="223">
        <v>3200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177</v>
      </c>
      <c r="AU117" s="229" t="s">
        <v>80</v>
      </c>
      <c r="AV117" s="14" t="s">
        <v>80</v>
      </c>
      <c r="AW117" s="14" t="s">
        <v>33</v>
      </c>
      <c r="AX117" s="14" t="s">
        <v>71</v>
      </c>
      <c r="AY117" s="229" t="s">
        <v>166</v>
      </c>
    </row>
    <row r="118" spans="1:65" s="13" customFormat="1" ht="11.25">
      <c r="B118" s="209"/>
      <c r="C118" s="210"/>
      <c r="D118" s="205" t="s">
        <v>177</v>
      </c>
      <c r="E118" s="211" t="s">
        <v>19</v>
      </c>
      <c r="F118" s="212" t="s">
        <v>178</v>
      </c>
      <c r="G118" s="210"/>
      <c r="H118" s="211" t="s">
        <v>19</v>
      </c>
      <c r="I118" s="213"/>
      <c r="J118" s="210"/>
      <c r="K118" s="210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177</v>
      </c>
      <c r="AU118" s="218" t="s">
        <v>80</v>
      </c>
      <c r="AV118" s="13" t="s">
        <v>78</v>
      </c>
      <c r="AW118" s="13" t="s">
        <v>33</v>
      </c>
      <c r="AX118" s="13" t="s">
        <v>71</v>
      </c>
      <c r="AY118" s="218" t="s">
        <v>166</v>
      </c>
    </row>
    <row r="119" spans="1:65" s="14" customFormat="1" ht="11.25">
      <c r="B119" s="219"/>
      <c r="C119" s="220"/>
      <c r="D119" s="205" t="s">
        <v>177</v>
      </c>
      <c r="E119" s="221" t="s">
        <v>19</v>
      </c>
      <c r="F119" s="222" t="s">
        <v>179</v>
      </c>
      <c r="G119" s="220"/>
      <c r="H119" s="223">
        <v>910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177</v>
      </c>
      <c r="AU119" s="229" t="s">
        <v>80</v>
      </c>
      <c r="AV119" s="14" t="s">
        <v>80</v>
      </c>
      <c r="AW119" s="14" t="s">
        <v>33</v>
      </c>
      <c r="AX119" s="14" t="s">
        <v>71</v>
      </c>
      <c r="AY119" s="229" t="s">
        <v>166</v>
      </c>
    </row>
    <row r="120" spans="1:65" s="15" customFormat="1" ht="11.25">
      <c r="B120" s="230"/>
      <c r="C120" s="231"/>
      <c r="D120" s="205" t="s">
        <v>177</v>
      </c>
      <c r="E120" s="232" t="s">
        <v>19</v>
      </c>
      <c r="F120" s="233" t="s">
        <v>191</v>
      </c>
      <c r="G120" s="231"/>
      <c r="H120" s="234">
        <v>5475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177</v>
      </c>
      <c r="AU120" s="240" t="s">
        <v>80</v>
      </c>
      <c r="AV120" s="15" t="s">
        <v>173</v>
      </c>
      <c r="AW120" s="15" t="s">
        <v>33</v>
      </c>
      <c r="AX120" s="15" t="s">
        <v>78</v>
      </c>
      <c r="AY120" s="240" t="s">
        <v>166</v>
      </c>
    </row>
    <row r="121" spans="1:65" s="2" customFormat="1" ht="55.5" customHeight="1">
      <c r="A121" s="34"/>
      <c r="B121" s="35"/>
      <c r="C121" s="192" t="s">
        <v>173</v>
      </c>
      <c r="D121" s="192" t="s">
        <v>168</v>
      </c>
      <c r="E121" s="193" t="s">
        <v>192</v>
      </c>
      <c r="F121" s="194" t="s">
        <v>193</v>
      </c>
      <c r="G121" s="195" t="s">
        <v>171</v>
      </c>
      <c r="H121" s="196">
        <v>4110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0.44</v>
      </c>
      <c r="T121" s="202">
        <f>S121*H121</f>
        <v>1808.4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194</v>
      </c>
    </row>
    <row r="122" spans="1:65" s="13" customFormat="1" ht="11.25">
      <c r="B122" s="209"/>
      <c r="C122" s="210"/>
      <c r="D122" s="205" t="s">
        <v>177</v>
      </c>
      <c r="E122" s="211" t="s">
        <v>19</v>
      </c>
      <c r="F122" s="212" t="s">
        <v>183</v>
      </c>
      <c r="G122" s="210"/>
      <c r="H122" s="211" t="s">
        <v>19</v>
      </c>
      <c r="I122" s="213"/>
      <c r="J122" s="210"/>
      <c r="K122" s="210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177</v>
      </c>
      <c r="AU122" s="218" t="s">
        <v>80</v>
      </c>
      <c r="AV122" s="13" t="s">
        <v>78</v>
      </c>
      <c r="AW122" s="13" t="s">
        <v>33</v>
      </c>
      <c r="AX122" s="13" t="s">
        <v>71</v>
      </c>
      <c r="AY122" s="218" t="s">
        <v>166</v>
      </c>
    </row>
    <row r="123" spans="1:65" s="14" customFormat="1" ht="11.25">
      <c r="B123" s="219"/>
      <c r="C123" s="220"/>
      <c r="D123" s="205" t="s">
        <v>177</v>
      </c>
      <c r="E123" s="221" t="s">
        <v>19</v>
      </c>
      <c r="F123" s="222" t="s">
        <v>184</v>
      </c>
      <c r="G123" s="220"/>
      <c r="H123" s="223">
        <v>3200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177</v>
      </c>
      <c r="AU123" s="229" t="s">
        <v>80</v>
      </c>
      <c r="AV123" s="14" t="s">
        <v>80</v>
      </c>
      <c r="AW123" s="14" t="s">
        <v>33</v>
      </c>
      <c r="AX123" s="14" t="s">
        <v>71</v>
      </c>
      <c r="AY123" s="229" t="s">
        <v>166</v>
      </c>
    </row>
    <row r="124" spans="1:65" s="13" customFormat="1" ht="11.25">
      <c r="B124" s="209"/>
      <c r="C124" s="210"/>
      <c r="D124" s="205" t="s">
        <v>177</v>
      </c>
      <c r="E124" s="211" t="s">
        <v>19</v>
      </c>
      <c r="F124" s="212" t="s">
        <v>178</v>
      </c>
      <c r="G124" s="210"/>
      <c r="H124" s="211" t="s">
        <v>19</v>
      </c>
      <c r="I124" s="213"/>
      <c r="J124" s="210"/>
      <c r="K124" s="210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177</v>
      </c>
      <c r="AU124" s="218" t="s">
        <v>80</v>
      </c>
      <c r="AV124" s="13" t="s">
        <v>78</v>
      </c>
      <c r="AW124" s="13" t="s">
        <v>33</v>
      </c>
      <c r="AX124" s="13" t="s">
        <v>71</v>
      </c>
      <c r="AY124" s="218" t="s">
        <v>166</v>
      </c>
    </row>
    <row r="125" spans="1:65" s="14" customFormat="1" ht="11.25">
      <c r="B125" s="219"/>
      <c r="C125" s="220"/>
      <c r="D125" s="205" t="s">
        <v>177</v>
      </c>
      <c r="E125" s="221" t="s">
        <v>19</v>
      </c>
      <c r="F125" s="222" t="s">
        <v>179</v>
      </c>
      <c r="G125" s="220"/>
      <c r="H125" s="223">
        <v>910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177</v>
      </c>
      <c r="AU125" s="229" t="s">
        <v>80</v>
      </c>
      <c r="AV125" s="14" t="s">
        <v>80</v>
      </c>
      <c r="AW125" s="14" t="s">
        <v>33</v>
      </c>
      <c r="AX125" s="14" t="s">
        <v>71</v>
      </c>
      <c r="AY125" s="229" t="s">
        <v>166</v>
      </c>
    </row>
    <row r="126" spans="1:65" s="15" customFormat="1" ht="11.25">
      <c r="B126" s="230"/>
      <c r="C126" s="231"/>
      <c r="D126" s="205" t="s">
        <v>177</v>
      </c>
      <c r="E126" s="232" t="s">
        <v>19</v>
      </c>
      <c r="F126" s="233" t="s">
        <v>191</v>
      </c>
      <c r="G126" s="231"/>
      <c r="H126" s="234">
        <v>4110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177</v>
      </c>
      <c r="AU126" s="240" t="s">
        <v>80</v>
      </c>
      <c r="AV126" s="15" t="s">
        <v>173</v>
      </c>
      <c r="AW126" s="15" t="s">
        <v>33</v>
      </c>
      <c r="AX126" s="15" t="s">
        <v>78</v>
      </c>
      <c r="AY126" s="240" t="s">
        <v>166</v>
      </c>
    </row>
    <row r="127" spans="1:65" s="2" customFormat="1" ht="44.25" customHeight="1">
      <c r="A127" s="34"/>
      <c r="B127" s="35"/>
      <c r="C127" s="192" t="s">
        <v>195</v>
      </c>
      <c r="D127" s="192" t="s">
        <v>168</v>
      </c>
      <c r="E127" s="193" t="s">
        <v>196</v>
      </c>
      <c r="F127" s="194" t="s">
        <v>197</v>
      </c>
      <c r="G127" s="195" t="s">
        <v>171</v>
      </c>
      <c r="H127" s="196">
        <v>1371</v>
      </c>
      <c r="I127" s="197"/>
      <c r="J127" s="198">
        <f>ROUND(I127*H127,2)</f>
        <v>0</v>
      </c>
      <c r="K127" s="194" t="s">
        <v>172</v>
      </c>
      <c r="L127" s="39"/>
      <c r="M127" s="199" t="s">
        <v>19</v>
      </c>
      <c r="N127" s="200" t="s">
        <v>42</v>
      </c>
      <c r="O127" s="64"/>
      <c r="P127" s="201">
        <f>O127*H127</f>
        <v>0</v>
      </c>
      <c r="Q127" s="201">
        <v>0</v>
      </c>
      <c r="R127" s="201">
        <f>Q127*H127</f>
        <v>0</v>
      </c>
      <c r="S127" s="201">
        <v>0.24</v>
      </c>
      <c r="T127" s="202">
        <f>S127*H127</f>
        <v>329.03999999999996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173</v>
      </c>
      <c r="AT127" s="203" t="s">
        <v>168</v>
      </c>
      <c r="AU127" s="203" t="s">
        <v>80</v>
      </c>
      <c r="AY127" s="17" t="s">
        <v>166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78</v>
      </c>
      <c r="BK127" s="204">
        <f>ROUND(I127*H127,2)</f>
        <v>0</v>
      </c>
      <c r="BL127" s="17" t="s">
        <v>173</v>
      </c>
      <c r="BM127" s="203" t="s">
        <v>198</v>
      </c>
    </row>
    <row r="128" spans="1:65" s="13" customFormat="1" ht="11.25">
      <c r="B128" s="209"/>
      <c r="C128" s="210"/>
      <c r="D128" s="205" t="s">
        <v>177</v>
      </c>
      <c r="E128" s="211" t="s">
        <v>19</v>
      </c>
      <c r="F128" s="212" t="s">
        <v>199</v>
      </c>
      <c r="G128" s="210"/>
      <c r="H128" s="211" t="s">
        <v>19</v>
      </c>
      <c r="I128" s="213"/>
      <c r="J128" s="210"/>
      <c r="K128" s="210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177</v>
      </c>
      <c r="AU128" s="218" t="s">
        <v>80</v>
      </c>
      <c r="AV128" s="13" t="s">
        <v>78</v>
      </c>
      <c r="AW128" s="13" t="s">
        <v>33</v>
      </c>
      <c r="AX128" s="13" t="s">
        <v>71</v>
      </c>
      <c r="AY128" s="218" t="s">
        <v>166</v>
      </c>
    </row>
    <row r="129" spans="1:65" s="14" customFormat="1" ht="11.25">
      <c r="B129" s="219"/>
      <c r="C129" s="220"/>
      <c r="D129" s="205" t="s">
        <v>177</v>
      </c>
      <c r="E129" s="221" t="s">
        <v>19</v>
      </c>
      <c r="F129" s="222" t="s">
        <v>200</v>
      </c>
      <c r="G129" s="220"/>
      <c r="H129" s="223">
        <v>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177</v>
      </c>
      <c r="AU129" s="229" t="s">
        <v>80</v>
      </c>
      <c r="AV129" s="14" t="s">
        <v>80</v>
      </c>
      <c r="AW129" s="14" t="s">
        <v>33</v>
      </c>
      <c r="AX129" s="14" t="s">
        <v>71</v>
      </c>
      <c r="AY129" s="229" t="s">
        <v>166</v>
      </c>
    </row>
    <row r="130" spans="1:65" s="13" customFormat="1" ht="11.25">
      <c r="B130" s="209"/>
      <c r="C130" s="210"/>
      <c r="D130" s="205" t="s">
        <v>177</v>
      </c>
      <c r="E130" s="211" t="s">
        <v>19</v>
      </c>
      <c r="F130" s="212" t="s">
        <v>189</v>
      </c>
      <c r="G130" s="210"/>
      <c r="H130" s="211" t="s">
        <v>19</v>
      </c>
      <c r="I130" s="213"/>
      <c r="J130" s="210"/>
      <c r="K130" s="210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177</v>
      </c>
      <c r="AU130" s="218" t="s">
        <v>80</v>
      </c>
      <c r="AV130" s="13" t="s">
        <v>78</v>
      </c>
      <c r="AW130" s="13" t="s">
        <v>33</v>
      </c>
      <c r="AX130" s="13" t="s">
        <v>71</v>
      </c>
      <c r="AY130" s="218" t="s">
        <v>166</v>
      </c>
    </row>
    <row r="131" spans="1:65" s="14" customFormat="1" ht="11.25">
      <c r="B131" s="219"/>
      <c r="C131" s="220"/>
      <c r="D131" s="205" t="s">
        <v>177</v>
      </c>
      <c r="E131" s="221" t="s">
        <v>19</v>
      </c>
      <c r="F131" s="222" t="s">
        <v>190</v>
      </c>
      <c r="G131" s="220"/>
      <c r="H131" s="223">
        <v>1365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177</v>
      </c>
      <c r="AU131" s="229" t="s">
        <v>80</v>
      </c>
      <c r="AV131" s="14" t="s">
        <v>80</v>
      </c>
      <c r="AW131" s="14" t="s">
        <v>33</v>
      </c>
      <c r="AX131" s="14" t="s">
        <v>71</v>
      </c>
      <c r="AY131" s="229" t="s">
        <v>166</v>
      </c>
    </row>
    <row r="132" spans="1:65" s="15" customFormat="1" ht="11.25">
      <c r="B132" s="230"/>
      <c r="C132" s="231"/>
      <c r="D132" s="205" t="s">
        <v>177</v>
      </c>
      <c r="E132" s="232" t="s">
        <v>19</v>
      </c>
      <c r="F132" s="233" t="s">
        <v>191</v>
      </c>
      <c r="G132" s="231"/>
      <c r="H132" s="234">
        <v>1371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177</v>
      </c>
      <c r="AU132" s="240" t="s">
        <v>80</v>
      </c>
      <c r="AV132" s="15" t="s">
        <v>173</v>
      </c>
      <c r="AW132" s="15" t="s">
        <v>33</v>
      </c>
      <c r="AX132" s="15" t="s">
        <v>78</v>
      </c>
      <c r="AY132" s="240" t="s">
        <v>166</v>
      </c>
    </row>
    <row r="133" spans="1:65" s="2" customFormat="1" ht="44.25" customHeight="1">
      <c r="A133" s="34"/>
      <c r="B133" s="35"/>
      <c r="C133" s="192" t="s">
        <v>200</v>
      </c>
      <c r="D133" s="192" t="s">
        <v>168</v>
      </c>
      <c r="E133" s="193" t="s">
        <v>201</v>
      </c>
      <c r="F133" s="194" t="s">
        <v>202</v>
      </c>
      <c r="G133" s="195" t="s">
        <v>171</v>
      </c>
      <c r="H133" s="196">
        <v>1365</v>
      </c>
      <c r="I133" s="197"/>
      <c r="J133" s="198">
        <f>ROUND(I133*H133,2)</f>
        <v>0</v>
      </c>
      <c r="K133" s="194" t="s">
        <v>172</v>
      </c>
      <c r="L133" s="39"/>
      <c r="M133" s="199" t="s">
        <v>19</v>
      </c>
      <c r="N133" s="200" t="s">
        <v>42</v>
      </c>
      <c r="O133" s="64"/>
      <c r="P133" s="201">
        <f>O133*H133</f>
        <v>0</v>
      </c>
      <c r="Q133" s="201">
        <v>0</v>
      </c>
      <c r="R133" s="201">
        <f>Q133*H133</f>
        <v>0</v>
      </c>
      <c r="S133" s="201">
        <v>0.22</v>
      </c>
      <c r="T133" s="202">
        <f>S133*H133</f>
        <v>300.3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173</v>
      </c>
      <c r="AT133" s="203" t="s">
        <v>168</v>
      </c>
      <c r="AU133" s="203" t="s">
        <v>80</v>
      </c>
      <c r="AY133" s="17" t="s">
        <v>166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78</v>
      </c>
      <c r="BK133" s="204">
        <f>ROUND(I133*H133,2)</f>
        <v>0</v>
      </c>
      <c r="BL133" s="17" t="s">
        <v>173</v>
      </c>
      <c r="BM133" s="203" t="s">
        <v>203</v>
      </c>
    </row>
    <row r="134" spans="1:65" s="13" customFormat="1" ht="11.25">
      <c r="B134" s="209"/>
      <c r="C134" s="210"/>
      <c r="D134" s="205" t="s">
        <v>177</v>
      </c>
      <c r="E134" s="211" t="s">
        <v>19</v>
      </c>
      <c r="F134" s="212" t="s">
        <v>189</v>
      </c>
      <c r="G134" s="210"/>
      <c r="H134" s="211" t="s">
        <v>19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177</v>
      </c>
      <c r="AU134" s="218" t="s">
        <v>80</v>
      </c>
      <c r="AV134" s="13" t="s">
        <v>78</v>
      </c>
      <c r="AW134" s="13" t="s">
        <v>33</v>
      </c>
      <c r="AX134" s="13" t="s">
        <v>71</v>
      </c>
      <c r="AY134" s="218" t="s">
        <v>166</v>
      </c>
    </row>
    <row r="135" spans="1:65" s="14" customFormat="1" ht="11.25">
      <c r="B135" s="219"/>
      <c r="C135" s="220"/>
      <c r="D135" s="205" t="s">
        <v>177</v>
      </c>
      <c r="E135" s="221" t="s">
        <v>19</v>
      </c>
      <c r="F135" s="222" t="s">
        <v>190</v>
      </c>
      <c r="G135" s="220"/>
      <c r="H135" s="223">
        <v>1365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78</v>
      </c>
      <c r="AY135" s="229" t="s">
        <v>166</v>
      </c>
    </row>
    <row r="136" spans="1:65" s="2" customFormat="1" ht="44.25" customHeight="1">
      <c r="A136" s="34"/>
      <c r="B136" s="35"/>
      <c r="C136" s="192" t="s">
        <v>204</v>
      </c>
      <c r="D136" s="192" t="s">
        <v>168</v>
      </c>
      <c r="E136" s="193" t="s">
        <v>205</v>
      </c>
      <c r="F136" s="194" t="s">
        <v>206</v>
      </c>
      <c r="G136" s="195" t="s">
        <v>171</v>
      </c>
      <c r="H136" s="196">
        <v>1365</v>
      </c>
      <c r="I136" s="197"/>
      <c r="J136" s="198">
        <f>ROUND(I136*H136,2)</f>
        <v>0</v>
      </c>
      <c r="K136" s="194" t="s">
        <v>172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0</v>
      </c>
      <c r="R136" s="201">
        <f>Q136*H136</f>
        <v>0</v>
      </c>
      <c r="S136" s="201">
        <v>0.45</v>
      </c>
      <c r="T136" s="202">
        <f>S136*H136</f>
        <v>614.25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173</v>
      </c>
      <c r="AT136" s="203" t="s">
        <v>168</v>
      </c>
      <c r="AU136" s="203" t="s">
        <v>80</v>
      </c>
      <c r="AY136" s="17" t="s">
        <v>166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173</v>
      </c>
      <c r="BM136" s="203" t="s">
        <v>207</v>
      </c>
    </row>
    <row r="137" spans="1:65" s="13" customFormat="1" ht="11.25">
      <c r="B137" s="209"/>
      <c r="C137" s="210"/>
      <c r="D137" s="205" t="s">
        <v>177</v>
      </c>
      <c r="E137" s="211" t="s">
        <v>19</v>
      </c>
      <c r="F137" s="212" t="s">
        <v>189</v>
      </c>
      <c r="G137" s="210"/>
      <c r="H137" s="211" t="s">
        <v>19</v>
      </c>
      <c r="I137" s="213"/>
      <c r="J137" s="210"/>
      <c r="K137" s="210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177</v>
      </c>
      <c r="AU137" s="218" t="s">
        <v>80</v>
      </c>
      <c r="AV137" s="13" t="s">
        <v>78</v>
      </c>
      <c r="AW137" s="13" t="s">
        <v>33</v>
      </c>
      <c r="AX137" s="13" t="s">
        <v>71</v>
      </c>
      <c r="AY137" s="218" t="s">
        <v>166</v>
      </c>
    </row>
    <row r="138" spans="1:65" s="14" customFormat="1" ht="11.25">
      <c r="B138" s="219"/>
      <c r="C138" s="220"/>
      <c r="D138" s="205" t="s">
        <v>177</v>
      </c>
      <c r="E138" s="221" t="s">
        <v>19</v>
      </c>
      <c r="F138" s="222" t="s">
        <v>190</v>
      </c>
      <c r="G138" s="220"/>
      <c r="H138" s="223">
        <v>1365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177</v>
      </c>
      <c r="AU138" s="229" t="s">
        <v>80</v>
      </c>
      <c r="AV138" s="14" t="s">
        <v>80</v>
      </c>
      <c r="AW138" s="14" t="s">
        <v>33</v>
      </c>
      <c r="AX138" s="14" t="s">
        <v>78</v>
      </c>
      <c r="AY138" s="229" t="s">
        <v>166</v>
      </c>
    </row>
    <row r="139" spans="1:65" s="2" customFormat="1" ht="44.25" customHeight="1">
      <c r="A139" s="34"/>
      <c r="B139" s="35"/>
      <c r="C139" s="192" t="s">
        <v>208</v>
      </c>
      <c r="D139" s="192" t="s">
        <v>168</v>
      </c>
      <c r="E139" s="193" t="s">
        <v>209</v>
      </c>
      <c r="F139" s="194" t="s">
        <v>210</v>
      </c>
      <c r="G139" s="195" t="s">
        <v>171</v>
      </c>
      <c r="H139" s="196">
        <v>1365</v>
      </c>
      <c r="I139" s="197"/>
      <c r="J139" s="198">
        <f>ROUND(I139*H139,2)</f>
        <v>0</v>
      </c>
      <c r="K139" s="194" t="s">
        <v>172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4.795E-5</v>
      </c>
      <c r="R139" s="201">
        <f>Q139*H139</f>
        <v>6.5451750000000003E-2</v>
      </c>
      <c r="S139" s="201">
        <v>0.128</v>
      </c>
      <c r="T139" s="202">
        <f>S139*H139</f>
        <v>174.72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173</v>
      </c>
      <c r="AT139" s="203" t="s">
        <v>168</v>
      </c>
      <c r="AU139" s="203" t="s">
        <v>80</v>
      </c>
      <c r="AY139" s="17" t="s">
        <v>166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173</v>
      </c>
      <c r="BM139" s="203" t="s">
        <v>211</v>
      </c>
    </row>
    <row r="140" spans="1:65" s="13" customFormat="1" ht="11.25">
      <c r="B140" s="209"/>
      <c r="C140" s="210"/>
      <c r="D140" s="205" t="s">
        <v>177</v>
      </c>
      <c r="E140" s="211" t="s">
        <v>19</v>
      </c>
      <c r="F140" s="212" t="s">
        <v>189</v>
      </c>
      <c r="G140" s="210"/>
      <c r="H140" s="211" t="s">
        <v>19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177</v>
      </c>
      <c r="AU140" s="218" t="s">
        <v>80</v>
      </c>
      <c r="AV140" s="13" t="s">
        <v>78</v>
      </c>
      <c r="AW140" s="13" t="s">
        <v>33</v>
      </c>
      <c r="AX140" s="13" t="s">
        <v>71</v>
      </c>
      <c r="AY140" s="218" t="s">
        <v>166</v>
      </c>
    </row>
    <row r="141" spans="1:65" s="14" customFormat="1" ht="11.25">
      <c r="B141" s="219"/>
      <c r="C141" s="220"/>
      <c r="D141" s="205" t="s">
        <v>177</v>
      </c>
      <c r="E141" s="221" t="s">
        <v>19</v>
      </c>
      <c r="F141" s="222" t="s">
        <v>190</v>
      </c>
      <c r="G141" s="220"/>
      <c r="H141" s="223">
        <v>1365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177</v>
      </c>
      <c r="AU141" s="229" t="s">
        <v>80</v>
      </c>
      <c r="AV141" s="14" t="s">
        <v>80</v>
      </c>
      <c r="AW141" s="14" t="s">
        <v>33</v>
      </c>
      <c r="AX141" s="14" t="s">
        <v>78</v>
      </c>
      <c r="AY141" s="229" t="s">
        <v>166</v>
      </c>
    </row>
    <row r="142" spans="1:65" s="2" customFormat="1" ht="33" customHeight="1">
      <c r="A142" s="34"/>
      <c r="B142" s="35"/>
      <c r="C142" s="192" t="s">
        <v>212</v>
      </c>
      <c r="D142" s="192" t="s">
        <v>168</v>
      </c>
      <c r="E142" s="193" t="s">
        <v>213</v>
      </c>
      <c r="F142" s="194" t="s">
        <v>214</v>
      </c>
      <c r="G142" s="195" t="s">
        <v>215</v>
      </c>
      <c r="H142" s="196">
        <v>1573</v>
      </c>
      <c r="I142" s="197"/>
      <c r="J142" s="198">
        <f>ROUND(I142*H142,2)</f>
        <v>0</v>
      </c>
      <c r="K142" s="194" t="s">
        <v>172</v>
      </c>
      <c r="L142" s="39"/>
      <c r="M142" s="199" t="s">
        <v>19</v>
      </c>
      <c r="N142" s="200" t="s">
        <v>42</v>
      </c>
      <c r="O142" s="64"/>
      <c r="P142" s="201">
        <f>O142*H142</f>
        <v>0</v>
      </c>
      <c r="Q142" s="201">
        <v>0</v>
      </c>
      <c r="R142" s="201">
        <f>Q142*H142</f>
        <v>0</v>
      </c>
      <c r="S142" s="201">
        <v>0.28999999999999998</v>
      </c>
      <c r="T142" s="202">
        <f>S142*H142</f>
        <v>456.16999999999996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173</v>
      </c>
      <c r="AT142" s="203" t="s">
        <v>168</v>
      </c>
      <c r="AU142" s="203" t="s">
        <v>80</v>
      </c>
      <c r="AY142" s="17" t="s">
        <v>166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173</v>
      </c>
      <c r="BM142" s="203" t="s">
        <v>216</v>
      </c>
    </row>
    <row r="143" spans="1:65" s="2" customFormat="1" ht="19.5">
      <c r="A143" s="34"/>
      <c r="B143" s="35"/>
      <c r="C143" s="36"/>
      <c r="D143" s="205" t="s">
        <v>175</v>
      </c>
      <c r="E143" s="36"/>
      <c r="F143" s="206" t="s">
        <v>176</v>
      </c>
      <c r="G143" s="36"/>
      <c r="H143" s="36"/>
      <c r="I143" s="115"/>
      <c r="J143" s="36"/>
      <c r="K143" s="36"/>
      <c r="L143" s="39"/>
      <c r="M143" s="207"/>
      <c r="N143" s="208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175</v>
      </c>
      <c r="AU143" s="17" t="s">
        <v>80</v>
      </c>
    </row>
    <row r="144" spans="1:65" s="2" customFormat="1" ht="21.75" customHeight="1">
      <c r="A144" s="34"/>
      <c r="B144" s="35"/>
      <c r="C144" s="192" t="s">
        <v>217</v>
      </c>
      <c r="D144" s="192" t="s">
        <v>168</v>
      </c>
      <c r="E144" s="193" t="s">
        <v>218</v>
      </c>
      <c r="F144" s="194" t="s">
        <v>219</v>
      </c>
      <c r="G144" s="195" t="s">
        <v>220</v>
      </c>
      <c r="H144" s="196">
        <v>40</v>
      </c>
      <c r="I144" s="197"/>
      <c r="J144" s="198">
        <f>ROUND(I144*H144,2)</f>
        <v>0</v>
      </c>
      <c r="K144" s="194" t="s">
        <v>172</v>
      </c>
      <c r="L144" s="39"/>
      <c r="M144" s="199" t="s">
        <v>19</v>
      </c>
      <c r="N144" s="200" t="s">
        <v>42</v>
      </c>
      <c r="O144" s="64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173</v>
      </c>
      <c r="AT144" s="203" t="s">
        <v>168</v>
      </c>
      <c r="AU144" s="203" t="s">
        <v>80</v>
      </c>
      <c r="AY144" s="17" t="s">
        <v>166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78</v>
      </c>
      <c r="BK144" s="204">
        <f>ROUND(I144*H144,2)</f>
        <v>0</v>
      </c>
      <c r="BL144" s="17" t="s">
        <v>173</v>
      </c>
      <c r="BM144" s="203" t="s">
        <v>221</v>
      </c>
    </row>
    <row r="145" spans="1:65" s="14" customFormat="1" ht="11.25">
      <c r="B145" s="219"/>
      <c r="C145" s="220"/>
      <c r="D145" s="205" t="s">
        <v>177</v>
      </c>
      <c r="E145" s="221" t="s">
        <v>19</v>
      </c>
      <c r="F145" s="222" t="s">
        <v>222</v>
      </c>
      <c r="G145" s="220"/>
      <c r="H145" s="223">
        <v>40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177</v>
      </c>
      <c r="AU145" s="229" t="s">
        <v>80</v>
      </c>
      <c r="AV145" s="14" t="s">
        <v>80</v>
      </c>
      <c r="AW145" s="14" t="s">
        <v>33</v>
      </c>
      <c r="AX145" s="14" t="s">
        <v>78</v>
      </c>
      <c r="AY145" s="229" t="s">
        <v>166</v>
      </c>
    </row>
    <row r="146" spans="1:65" s="2" customFormat="1" ht="33" customHeight="1">
      <c r="A146" s="34"/>
      <c r="B146" s="35"/>
      <c r="C146" s="192" t="s">
        <v>223</v>
      </c>
      <c r="D146" s="192" t="s">
        <v>168</v>
      </c>
      <c r="E146" s="193" t="s">
        <v>224</v>
      </c>
      <c r="F146" s="194" t="s">
        <v>225</v>
      </c>
      <c r="G146" s="195" t="s">
        <v>226</v>
      </c>
      <c r="H146" s="196">
        <v>30</v>
      </c>
      <c r="I146" s="197"/>
      <c r="J146" s="198">
        <f>ROUND(I146*H146,2)</f>
        <v>0</v>
      </c>
      <c r="K146" s="194" t="s">
        <v>172</v>
      </c>
      <c r="L146" s="39"/>
      <c r="M146" s="199" t="s">
        <v>19</v>
      </c>
      <c r="N146" s="200" t="s">
        <v>42</v>
      </c>
      <c r="O146" s="64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173</v>
      </c>
      <c r="AT146" s="203" t="s">
        <v>168</v>
      </c>
      <c r="AU146" s="203" t="s">
        <v>80</v>
      </c>
      <c r="AY146" s="17" t="s">
        <v>166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78</v>
      </c>
      <c r="BK146" s="204">
        <f>ROUND(I146*H146,2)</f>
        <v>0</v>
      </c>
      <c r="BL146" s="17" t="s">
        <v>173</v>
      </c>
      <c r="BM146" s="203" t="s">
        <v>227</v>
      </c>
    </row>
    <row r="147" spans="1:65" s="2" customFormat="1" ht="78" customHeight="1">
      <c r="A147" s="34"/>
      <c r="B147" s="35"/>
      <c r="C147" s="192" t="s">
        <v>228</v>
      </c>
      <c r="D147" s="192" t="s">
        <v>168</v>
      </c>
      <c r="E147" s="193" t="s">
        <v>229</v>
      </c>
      <c r="F147" s="194" t="s">
        <v>230</v>
      </c>
      <c r="G147" s="195" t="s">
        <v>215</v>
      </c>
      <c r="H147" s="196">
        <v>20</v>
      </c>
      <c r="I147" s="197"/>
      <c r="J147" s="198">
        <f>ROUND(I147*H147,2)</f>
        <v>0</v>
      </c>
      <c r="K147" s="194" t="s">
        <v>172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3.6904300000000001E-2</v>
      </c>
      <c r="R147" s="201">
        <f>Q147*H147</f>
        <v>0.73808600000000002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173</v>
      </c>
      <c r="AT147" s="203" t="s">
        <v>168</v>
      </c>
      <c r="AU147" s="203" t="s">
        <v>80</v>
      </c>
      <c r="AY147" s="17" t="s">
        <v>166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173</v>
      </c>
      <c r="BM147" s="203" t="s">
        <v>231</v>
      </c>
    </row>
    <row r="148" spans="1:65" s="14" customFormat="1" ht="11.25">
      <c r="B148" s="219"/>
      <c r="C148" s="220"/>
      <c r="D148" s="205" t="s">
        <v>177</v>
      </c>
      <c r="E148" s="221" t="s">
        <v>19</v>
      </c>
      <c r="F148" s="222" t="s">
        <v>232</v>
      </c>
      <c r="G148" s="220"/>
      <c r="H148" s="223">
        <v>20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177</v>
      </c>
      <c r="AU148" s="229" t="s">
        <v>80</v>
      </c>
      <c r="AV148" s="14" t="s">
        <v>80</v>
      </c>
      <c r="AW148" s="14" t="s">
        <v>33</v>
      </c>
      <c r="AX148" s="14" t="s">
        <v>78</v>
      </c>
      <c r="AY148" s="229" t="s">
        <v>166</v>
      </c>
    </row>
    <row r="149" spans="1:65" s="2" customFormat="1" ht="78" customHeight="1">
      <c r="A149" s="34"/>
      <c r="B149" s="35"/>
      <c r="C149" s="192" t="s">
        <v>233</v>
      </c>
      <c r="D149" s="192" t="s">
        <v>168</v>
      </c>
      <c r="E149" s="193" t="s">
        <v>234</v>
      </c>
      <c r="F149" s="194" t="s">
        <v>235</v>
      </c>
      <c r="G149" s="195" t="s">
        <v>215</v>
      </c>
      <c r="H149" s="196">
        <v>16</v>
      </c>
      <c r="I149" s="197"/>
      <c r="J149" s="198">
        <f>ROUND(I149*H149,2)</f>
        <v>0</v>
      </c>
      <c r="K149" s="194" t="s">
        <v>172</v>
      </c>
      <c r="L149" s="39"/>
      <c r="M149" s="199" t="s">
        <v>19</v>
      </c>
      <c r="N149" s="200" t="s">
        <v>42</v>
      </c>
      <c r="O149" s="64"/>
      <c r="P149" s="201">
        <f>O149*H149</f>
        <v>0</v>
      </c>
      <c r="Q149" s="201">
        <v>3.6904300000000001E-2</v>
      </c>
      <c r="R149" s="201">
        <f>Q149*H149</f>
        <v>0.59046880000000002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173</v>
      </c>
      <c r="AT149" s="203" t="s">
        <v>168</v>
      </c>
      <c r="AU149" s="203" t="s">
        <v>80</v>
      </c>
      <c r="AY149" s="17" t="s">
        <v>166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78</v>
      </c>
      <c r="BK149" s="204">
        <f>ROUND(I149*H149,2)</f>
        <v>0</v>
      </c>
      <c r="BL149" s="17" t="s">
        <v>173</v>
      </c>
      <c r="BM149" s="203" t="s">
        <v>236</v>
      </c>
    </row>
    <row r="150" spans="1:65" s="14" customFormat="1" ht="11.25">
      <c r="B150" s="219"/>
      <c r="C150" s="220"/>
      <c r="D150" s="205" t="s">
        <v>177</v>
      </c>
      <c r="E150" s="221" t="s">
        <v>19</v>
      </c>
      <c r="F150" s="222" t="s">
        <v>237</v>
      </c>
      <c r="G150" s="220"/>
      <c r="H150" s="223">
        <v>16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177</v>
      </c>
      <c r="AU150" s="229" t="s">
        <v>80</v>
      </c>
      <c r="AV150" s="14" t="s">
        <v>80</v>
      </c>
      <c r="AW150" s="14" t="s">
        <v>33</v>
      </c>
      <c r="AX150" s="14" t="s">
        <v>78</v>
      </c>
      <c r="AY150" s="229" t="s">
        <v>166</v>
      </c>
    </row>
    <row r="151" spans="1:65" s="2" customFormat="1" ht="78" customHeight="1">
      <c r="A151" s="34"/>
      <c r="B151" s="35"/>
      <c r="C151" s="192" t="s">
        <v>238</v>
      </c>
      <c r="D151" s="192" t="s">
        <v>168</v>
      </c>
      <c r="E151" s="193" t="s">
        <v>239</v>
      </c>
      <c r="F151" s="194" t="s">
        <v>240</v>
      </c>
      <c r="G151" s="195" t="s">
        <v>215</v>
      </c>
      <c r="H151" s="196">
        <v>22</v>
      </c>
      <c r="I151" s="197"/>
      <c r="J151" s="198">
        <f>ROUND(I151*H151,2)</f>
        <v>0</v>
      </c>
      <c r="K151" s="194" t="s">
        <v>172</v>
      </c>
      <c r="L151" s="39"/>
      <c r="M151" s="199" t="s">
        <v>19</v>
      </c>
      <c r="N151" s="200" t="s">
        <v>42</v>
      </c>
      <c r="O151" s="64"/>
      <c r="P151" s="201">
        <f>O151*H151</f>
        <v>0</v>
      </c>
      <c r="Q151" s="201">
        <v>6.0526700000000003E-2</v>
      </c>
      <c r="R151" s="201">
        <f>Q151*H151</f>
        <v>1.3315874000000001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173</v>
      </c>
      <c r="AT151" s="203" t="s">
        <v>168</v>
      </c>
      <c r="AU151" s="203" t="s">
        <v>80</v>
      </c>
      <c r="AY151" s="17" t="s">
        <v>166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78</v>
      </c>
      <c r="BK151" s="204">
        <f>ROUND(I151*H151,2)</f>
        <v>0</v>
      </c>
      <c r="BL151" s="17" t="s">
        <v>173</v>
      </c>
      <c r="BM151" s="203" t="s">
        <v>241</v>
      </c>
    </row>
    <row r="152" spans="1:65" s="14" customFormat="1" ht="11.25">
      <c r="B152" s="219"/>
      <c r="C152" s="220"/>
      <c r="D152" s="205" t="s">
        <v>177</v>
      </c>
      <c r="E152" s="221" t="s">
        <v>19</v>
      </c>
      <c r="F152" s="222" t="s">
        <v>242</v>
      </c>
      <c r="G152" s="220"/>
      <c r="H152" s="223">
        <v>22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177</v>
      </c>
      <c r="AU152" s="229" t="s">
        <v>80</v>
      </c>
      <c r="AV152" s="14" t="s">
        <v>80</v>
      </c>
      <c r="AW152" s="14" t="s">
        <v>33</v>
      </c>
      <c r="AX152" s="14" t="s">
        <v>78</v>
      </c>
      <c r="AY152" s="229" t="s">
        <v>166</v>
      </c>
    </row>
    <row r="153" spans="1:65" s="2" customFormat="1" ht="44.25" customHeight="1">
      <c r="A153" s="34"/>
      <c r="B153" s="35"/>
      <c r="C153" s="192" t="s">
        <v>8</v>
      </c>
      <c r="D153" s="192" t="s">
        <v>168</v>
      </c>
      <c r="E153" s="193" t="s">
        <v>243</v>
      </c>
      <c r="F153" s="194" t="s">
        <v>244</v>
      </c>
      <c r="G153" s="195" t="s">
        <v>245</v>
      </c>
      <c r="H153" s="196">
        <v>86</v>
      </c>
      <c r="I153" s="197"/>
      <c r="J153" s="198">
        <f>ROUND(I153*H153,2)</f>
        <v>0</v>
      </c>
      <c r="K153" s="194" t="s">
        <v>172</v>
      </c>
      <c r="L153" s="39"/>
      <c r="M153" s="199" t="s">
        <v>19</v>
      </c>
      <c r="N153" s="200" t="s">
        <v>42</v>
      </c>
      <c r="O153" s="64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173</v>
      </c>
      <c r="AT153" s="203" t="s">
        <v>168</v>
      </c>
      <c r="AU153" s="203" t="s">
        <v>80</v>
      </c>
      <c r="AY153" s="17" t="s">
        <v>166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78</v>
      </c>
      <c r="BK153" s="204">
        <f>ROUND(I153*H153,2)</f>
        <v>0</v>
      </c>
      <c r="BL153" s="17" t="s">
        <v>173</v>
      </c>
      <c r="BM153" s="203" t="s">
        <v>246</v>
      </c>
    </row>
    <row r="154" spans="1:65" s="2" customFormat="1" ht="29.25">
      <c r="A154" s="34"/>
      <c r="B154" s="35"/>
      <c r="C154" s="36"/>
      <c r="D154" s="205" t="s">
        <v>175</v>
      </c>
      <c r="E154" s="36"/>
      <c r="F154" s="206" t="s">
        <v>247</v>
      </c>
      <c r="G154" s="36"/>
      <c r="H154" s="36"/>
      <c r="I154" s="115"/>
      <c r="J154" s="36"/>
      <c r="K154" s="36"/>
      <c r="L154" s="39"/>
      <c r="M154" s="207"/>
      <c r="N154" s="208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175</v>
      </c>
      <c r="AU154" s="17" t="s">
        <v>80</v>
      </c>
    </row>
    <row r="155" spans="1:65" s="14" customFormat="1" ht="11.25">
      <c r="B155" s="219"/>
      <c r="C155" s="220"/>
      <c r="D155" s="205" t="s">
        <v>177</v>
      </c>
      <c r="E155" s="221" t="s">
        <v>19</v>
      </c>
      <c r="F155" s="222" t="s">
        <v>248</v>
      </c>
      <c r="G155" s="220"/>
      <c r="H155" s="223">
        <v>75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177</v>
      </c>
      <c r="AU155" s="229" t="s">
        <v>80</v>
      </c>
      <c r="AV155" s="14" t="s">
        <v>80</v>
      </c>
      <c r="AW155" s="14" t="s">
        <v>33</v>
      </c>
      <c r="AX155" s="14" t="s">
        <v>71</v>
      </c>
      <c r="AY155" s="229" t="s">
        <v>166</v>
      </c>
    </row>
    <row r="156" spans="1:65" s="14" customFormat="1" ht="11.25">
      <c r="B156" s="219"/>
      <c r="C156" s="220"/>
      <c r="D156" s="205" t="s">
        <v>177</v>
      </c>
      <c r="E156" s="221" t="s">
        <v>19</v>
      </c>
      <c r="F156" s="222" t="s">
        <v>249</v>
      </c>
      <c r="G156" s="220"/>
      <c r="H156" s="223">
        <v>11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177</v>
      </c>
      <c r="AU156" s="229" t="s">
        <v>80</v>
      </c>
      <c r="AV156" s="14" t="s">
        <v>80</v>
      </c>
      <c r="AW156" s="14" t="s">
        <v>33</v>
      </c>
      <c r="AX156" s="14" t="s">
        <v>71</v>
      </c>
      <c r="AY156" s="229" t="s">
        <v>166</v>
      </c>
    </row>
    <row r="157" spans="1:65" s="15" customFormat="1" ht="11.25">
      <c r="B157" s="230"/>
      <c r="C157" s="231"/>
      <c r="D157" s="205" t="s">
        <v>177</v>
      </c>
      <c r="E157" s="232" t="s">
        <v>19</v>
      </c>
      <c r="F157" s="233" t="s">
        <v>191</v>
      </c>
      <c r="G157" s="231"/>
      <c r="H157" s="234">
        <v>86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177</v>
      </c>
      <c r="AU157" s="240" t="s">
        <v>80</v>
      </c>
      <c r="AV157" s="15" t="s">
        <v>173</v>
      </c>
      <c r="AW157" s="15" t="s">
        <v>33</v>
      </c>
      <c r="AX157" s="15" t="s">
        <v>78</v>
      </c>
      <c r="AY157" s="240" t="s">
        <v>166</v>
      </c>
    </row>
    <row r="158" spans="1:65" s="2" customFormat="1" ht="44.25" customHeight="1">
      <c r="A158" s="34"/>
      <c r="B158" s="35"/>
      <c r="C158" s="192" t="s">
        <v>250</v>
      </c>
      <c r="D158" s="192" t="s">
        <v>168</v>
      </c>
      <c r="E158" s="193" t="s">
        <v>251</v>
      </c>
      <c r="F158" s="194" t="s">
        <v>252</v>
      </c>
      <c r="G158" s="195" t="s">
        <v>245</v>
      </c>
      <c r="H158" s="196">
        <v>344</v>
      </c>
      <c r="I158" s="197"/>
      <c r="J158" s="198">
        <f>ROUND(I158*H158,2)</f>
        <v>0</v>
      </c>
      <c r="K158" s="194" t="s">
        <v>172</v>
      </c>
      <c r="L158" s="39"/>
      <c r="M158" s="199" t="s">
        <v>19</v>
      </c>
      <c r="N158" s="200" t="s">
        <v>42</v>
      </c>
      <c r="O158" s="64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173</v>
      </c>
      <c r="AT158" s="203" t="s">
        <v>168</v>
      </c>
      <c r="AU158" s="203" t="s">
        <v>80</v>
      </c>
      <c r="AY158" s="17" t="s">
        <v>166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78</v>
      </c>
      <c r="BK158" s="204">
        <f>ROUND(I158*H158,2)</f>
        <v>0</v>
      </c>
      <c r="BL158" s="17" t="s">
        <v>173</v>
      </c>
      <c r="BM158" s="203" t="s">
        <v>253</v>
      </c>
    </row>
    <row r="159" spans="1:65" s="2" customFormat="1" ht="19.5">
      <c r="A159" s="34"/>
      <c r="B159" s="35"/>
      <c r="C159" s="36"/>
      <c r="D159" s="205" t="s">
        <v>175</v>
      </c>
      <c r="E159" s="36"/>
      <c r="F159" s="206" t="s">
        <v>176</v>
      </c>
      <c r="G159" s="36"/>
      <c r="H159" s="36"/>
      <c r="I159" s="115"/>
      <c r="J159" s="36"/>
      <c r="K159" s="36"/>
      <c r="L159" s="39"/>
      <c r="M159" s="207"/>
      <c r="N159" s="208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175</v>
      </c>
      <c r="AU159" s="17" t="s">
        <v>80</v>
      </c>
    </row>
    <row r="160" spans="1:65" s="14" customFormat="1" ht="11.25">
      <c r="B160" s="219"/>
      <c r="C160" s="220"/>
      <c r="D160" s="205" t="s">
        <v>177</v>
      </c>
      <c r="E160" s="221" t="s">
        <v>19</v>
      </c>
      <c r="F160" s="222" t="s">
        <v>254</v>
      </c>
      <c r="G160" s="220"/>
      <c r="H160" s="223">
        <v>44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177</v>
      </c>
      <c r="AU160" s="229" t="s">
        <v>80</v>
      </c>
      <c r="AV160" s="14" t="s">
        <v>80</v>
      </c>
      <c r="AW160" s="14" t="s">
        <v>33</v>
      </c>
      <c r="AX160" s="14" t="s">
        <v>71</v>
      </c>
      <c r="AY160" s="229" t="s">
        <v>166</v>
      </c>
    </row>
    <row r="161" spans="1:65" s="14" customFormat="1" ht="11.25">
      <c r="B161" s="219"/>
      <c r="C161" s="220"/>
      <c r="D161" s="205" t="s">
        <v>177</v>
      </c>
      <c r="E161" s="221" t="s">
        <v>19</v>
      </c>
      <c r="F161" s="222" t="s">
        <v>255</v>
      </c>
      <c r="G161" s="220"/>
      <c r="H161" s="223">
        <v>300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177</v>
      </c>
      <c r="AU161" s="229" t="s">
        <v>80</v>
      </c>
      <c r="AV161" s="14" t="s">
        <v>80</v>
      </c>
      <c r="AW161" s="14" t="s">
        <v>33</v>
      </c>
      <c r="AX161" s="14" t="s">
        <v>71</v>
      </c>
      <c r="AY161" s="229" t="s">
        <v>166</v>
      </c>
    </row>
    <row r="162" spans="1:65" s="15" customFormat="1" ht="11.25">
      <c r="B162" s="230"/>
      <c r="C162" s="231"/>
      <c r="D162" s="205" t="s">
        <v>177</v>
      </c>
      <c r="E162" s="232" t="s">
        <v>19</v>
      </c>
      <c r="F162" s="233" t="s">
        <v>191</v>
      </c>
      <c r="G162" s="231"/>
      <c r="H162" s="234">
        <v>344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177</v>
      </c>
      <c r="AU162" s="240" t="s">
        <v>80</v>
      </c>
      <c r="AV162" s="15" t="s">
        <v>173</v>
      </c>
      <c r="AW162" s="15" t="s">
        <v>33</v>
      </c>
      <c r="AX162" s="15" t="s">
        <v>78</v>
      </c>
      <c r="AY162" s="240" t="s">
        <v>166</v>
      </c>
    </row>
    <row r="163" spans="1:65" s="2" customFormat="1" ht="44.25" customHeight="1">
      <c r="A163" s="34"/>
      <c r="B163" s="35"/>
      <c r="C163" s="192" t="s">
        <v>256</v>
      </c>
      <c r="D163" s="192" t="s">
        <v>168</v>
      </c>
      <c r="E163" s="193" t="s">
        <v>257</v>
      </c>
      <c r="F163" s="194" t="s">
        <v>258</v>
      </c>
      <c r="G163" s="195" t="s">
        <v>245</v>
      </c>
      <c r="H163" s="196">
        <v>103.2</v>
      </c>
      <c r="I163" s="197"/>
      <c r="J163" s="198">
        <f>ROUND(I163*H163,2)</f>
        <v>0</v>
      </c>
      <c r="K163" s="194" t="s">
        <v>172</v>
      </c>
      <c r="L163" s="39"/>
      <c r="M163" s="199" t="s">
        <v>19</v>
      </c>
      <c r="N163" s="200" t="s">
        <v>42</v>
      </c>
      <c r="O163" s="64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173</v>
      </c>
      <c r="AT163" s="203" t="s">
        <v>168</v>
      </c>
      <c r="AU163" s="203" t="s">
        <v>80</v>
      </c>
      <c r="AY163" s="17" t="s">
        <v>166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78</v>
      </c>
      <c r="BK163" s="204">
        <f>ROUND(I163*H163,2)</f>
        <v>0</v>
      </c>
      <c r="BL163" s="17" t="s">
        <v>173</v>
      </c>
      <c r="BM163" s="203" t="s">
        <v>259</v>
      </c>
    </row>
    <row r="164" spans="1:65" s="2" customFormat="1" ht="19.5">
      <c r="A164" s="34"/>
      <c r="B164" s="35"/>
      <c r="C164" s="36"/>
      <c r="D164" s="205" t="s">
        <v>175</v>
      </c>
      <c r="E164" s="36"/>
      <c r="F164" s="206" t="s">
        <v>260</v>
      </c>
      <c r="G164" s="36"/>
      <c r="H164" s="36"/>
      <c r="I164" s="115"/>
      <c r="J164" s="36"/>
      <c r="K164" s="36"/>
      <c r="L164" s="39"/>
      <c r="M164" s="207"/>
      <c r="N164" s="208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175</v>
      </c>
      <c r="AU164" s="17" t="s">
        <v>80</v>
      </c>
    </row>
    <row r="165" spans="1:65" s="14" customFormat="1" ht="11.25">
      <c r="B165" s="219"/>
      <c r="C165" s="220"/>
      <c r="D165" s="205" t="s">
        <v>177</v>
      </c>
      <c r="E165" s="220"/>
      <c r="F165" s="222" t="s">
        <v>261</v>
      </c>
      <c r="G165" s="220"/>
      <c r="H165" s="223">
        <v>103.2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177</v>
      </c>
      <c r="AU165" s="229" t="s">
        <v>80</v>
      </c>
      <c r="AV165" s="14" t="s">
        <v>80</v>
      </c>
      <c r="AW165" s="14" t="s">
        <v>4</v>
      </c>
      <c r="AX165" s="14" t="s">
        <v>78</v>
      </c>
      <c r="AY165" s="229" t="s">
        <v>166</v>
      </c>
    </row>
    <row r="166" spans="1:65" s="2" customFormat="1" ht="44.25" customHeight="1">
      <c r="A166" s="34"/>
      <c r="B166" s="35"/>
      <c r="C166" s="192" t="s">
        <v>262</v>
      </c>
      <c r="D166" s="192" t="s">
        <v>168</v>
      </c>
      <c r="E166" s="193" t="s">
        <v>263</v>
      </c>
      <c r="F166" s="194" t="s">
        <v>264</v>
      </c>
      <c r="G166" s="195" t="s">
        <v>245</v>
      </c>
      <c r="H166" s="196">
        <v>50</v>
      </c>
      <c r="I166" s="197"/>
      <c r="J166" s="198">
        <f>ROUND(I166*H166,2)</f>
        <v>0</v>
      </c>
      <c r="K166" s="194" t="s">
        <v>172</v>
      </c>
      <c r="L166" s="39"/>
      <c r="M166" s="199" t="s">
        <v>19</v>
      </c>
      <c r="N166" s="200" t="s">
        <v>42</v>
      </c>
      <c r="O166" s="64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173</v>
      </c>
      <c r="AT166" s="203" t="s">
        <v>168</v>
      </c>
      <c r="AU166" s="203" t="s">
        <v>80</v>
      </c>
      <c r="AY166" s="17" t="s">
        <v>166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78</v>
      </c>
      <c r="BK166" s="204">
        <f>ROUND(I166*H166,2)</f>
        <v>0</v>
      </c>
      <c r="BL166" s="17" t="s">
        <v>173</v>
      </c>
      <c r="BM166" s="203" t="s">
        <v>265</v>
      </c>
    </row>
    <row r="167" spans="1:65" s="2" customFormat="1" ht="19.5">
      <c r="A167" s="34"/>
      <c r="B167" s="35"/>
      <c r="C167" s="36"/>
      <c r="D167" s="205" t="s">
        <v>175</v>
      </c>
      <c r="E167" s="36"/>
      <c r="F167" s="206" t="s">
        <v>176</v>
      </c>
      <c r="G167" s="36"/>
      <c r="H167" s="36"/>
      <c r="I167" s="115"/>
      <c r="J167" s="36"/>
      <c r="K167" s="36"/>
      <c r="L167" s="39"/>
      <c r="M167" s="207"/>
      <c r="N167" s="208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175</v>
      </c>
      <c r="AU167" s="17" t="s">
        <v>80</v>
      </c>
    </row>
    <row r="168" spans="1:65" s="13" customFormat="1" ht="11.25">
      <c r="B168" s="209"/>
      <c r="C168" s="210"/>
      <c r="D168" s="205" t="s">
        <v>177</v>
      </c>
      <c r="E168" s="211" t="s">
        <v>19</v>
      </c>
      <c r="F168" s="212" t="s">
        <v>266</v>
      </c>
      <c r="G168" s="210"/>
      <c r="H168" s="211" t="s">
        <v>19</v>
      </c>
      <c r="I168" s="213"/>
      <c r="J168" s="210"/>
      <c r="K168" s="210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177</v>
      </c>
      <c r="AU168" s="218" t="s">
        <v>80</v>
      </c>
      <c r="AV168" s="13" t="s">
        <v>78</v>
      </c>
      <c r="AW168" s="13" t="s">
        <v>33</v>
      </c>
      <c r="AX168" s="13" t="s">
        <v>71</v>
      </c>
      <c r="AY168" s="218" t="s">
        <v>166</v>
      </c>
    </row>
    <row r="169" spans="1:65" s="14" customFormat="1" ht="11.25">
      <c r="B169" s="219"/>
      <c r="C169" s="220"/>
      <c r="D169" s="205" t="s">
        <v>177</v>
      </c>
      <c r="E169" s="221" t="s">
        <v>19</v>
      </c>
      <c r="F169" s="222" t="s">
        <v>267</v>
      </c>
      <c r="G169" s="220"/>
      <c r="H169" s="223">
        <v>50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177</v>
      </c>
      <c r="AU169" s="229" t="s">
        <v>80</v>
      </c>
      <c r="AV169" s="14" t="s">
        <v>80</v>
      </c>
      <c r="AW169" s="14" t="s">
        <v>33</v>
      </c>
      <c r="AX169" s="14" t="s">
        <v>78</v>
      </c>
      <c r="AY169" s="229" t="s">
        <v>166</v>
      </c>
    </row>
    <row r="170" spans="1:65" s="2" customFormat="1" ht="44.25" customHeight="1">
      <c r="A170" s="34"/>
      <c r="B170" s="35"/>
      <c r="C170" s="192" t="s">
        <v>268</v>
      </c>
      <c r="D170" s="192" t="s">
        <v>168</v>
      </c>
      <c r="E170" s="193" t="s">
        <v>269</v>
      </c>
      <c r="F170" s="194" t="s">
        <v>270</v>
      </c>
      <c r="G170" s="195" t="s">
        <v>245</v>
      </c>
      <c r="H170" s="196">
        <v>15</v>
      </c>
      <c r="I170" s="197"/>
      <c r="J170" s="198">
        <f>ROUND(I170*H170,2)</f>
        <v>0</v>
      </c>
      <c r="K170" s="194" t="s">
        <v>172</v>
      </c>
      <c r="L170" s="39"/>
      <c r="M170" s="199" t="s">
        <v>19</v>
      </c>
      <c r="N170" s="200" t="s">
        <v>42</v>
      </c>
      <c r="O170" s="64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173</v>
      </c>
      <c r="AT170" s="203" t="s">
        <v>168</v>
      </c>
      <c r="AU170" s="203" t="s">
        <v>80</v>
      </c>
      <c r="AY170" s="17" t="s">
        <v>166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78</v>
      </c>
      <c r="BK170" s="204">
        <f>ROUND(I170*H170,2)</f>
        <v>0</v>
      </c>
      <c r="BL170" s="17" t="s">
        <v>173</v>
      </c>
      <c r="BM170" s="203" t="s">
        <v>271</v>
      </c>
    </row>
    <row r="171" spans="1:65" s="2" customFormat="1" ht="19.5">
      <c r="A171" s="34"/>
      <c r="B171" s="35"/>
      <c r="C171" s="36"/>
      <c r="D171" s="205" t="s">
        <v>175</v>
      </c>
      <c r="E171" s="36"/>
      <c r="F171" s="206" t="s">
        <v>272</v>
      </c>
      <c r="G171" s="36"/>
      <c r="H171" s="36"/>
      <c r="I171" s="115"/>
      <c r="J171" s="36"/>
      <c r="K171" s="36"/>
      <c r="L171" s="39"/>
      <c r="M171" s="207"/>
      <c r="N171" s="208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175</v>
      </c>
      <c r="AU171" s="17" t="s">
        <v>80</v>
      </c>
    </row>
    <row r="172" spans="1:65" s="14" customFormat="1" ht="11.25">
      <c r="B172" s="219"/>
      <c r="C172" s="220"/>
      <c r="D172" s="205" t="s">
        <v>177</v>
      </c>
      <c r="E172" s="220"/>
      <c r="F172" s="222" t="s">
        <v>273</v>
      </c>
      <c r="G172" s="220"/>
      <c r="H172" s="223">
        <v>15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177</v>
      </c>
      <c r="AU172" s="229" t="s">
        <v>80</v>
      </c>
      <c r="AV172" s="14" t="s">
        <v>80</v>
      </c>
      <c r="AW172" s="14" t="s">
        <v>4</v>
      </c>
      <c r="AX172" s="14" t="s">
        <v>78</v>
      </c>
      <c r="AY172" s="229" t="s">
        <v>166</v>
      </c>
    </row>
    <row r="173" spans="1:65" s="2" customFormat="1" ht="33" customHeight="1">
      <c r="A173" s="34"/>
      <c r="B173" s="35"/>
      <c r="C173" s="192" t="s">
        <v>274</v>
      </c>
      <c r="D173" s="192" t="s">
        <v>168</v>
      </c>
      <c r="E173" s="193" t="s">
        <v>275</v>
      </c>
      <c r="F173" s="194" t="s">
        <v>276</v>
      </c>
      <c r="G173" s="195" t="s">
        <v>245</v>
      </c>
      <c r="H173" s="196">
        <v>72.33</v>
      </c>
      <c r="I173" s="197"/>
      <c r="J173" s="198">
        <f>ROUND(I173*H173,2)</f>
        <v>0</v>
      </c>
      <c r="K173" s="194" t="s">
        <v>172</v>
      </c>
      <c r="L173" s="39"/>
      <c r="M173" s="199" t="s">
        <v>19</v>
      </c>
      <c r="N173" s="200" t="s">
        <v>42</v>
      </c>
      <c r="O173" s="64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173</v>
      </c>
      <c r="AT173" s="203" t="s">
        <v>168</v>
      </c>
      <c r="AU173" s="203" t="s">
        <v>80</v>
      </c>
      <c r="AY173" s="17" t="s">
        <v>166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78</v>
      </c>
      <c r="BK173" s="204">
        <f>ROUND(I173*H173,2)</f>
        <v>0</v>
      </c>
      <c r="BL173" s="17" t="s">
        <v>173</v>
      </c>
      <c r="BM173" s="203" t="s">
        <v>277</v>
      </c>
    </row>
    <row r="174" spans="1:65" s="2" customFormat="1" ht="19.5">
      <c r="A174" s="34"/>
      <c r="B174" s="35"/>
      <c r="C174" s="36"/>
      <c r="D174" s="205" t="s">
        <v>175</v>
      </c>
      <c r="E174" s="36"/>
      <c r="F174" s="206" t="s">
        <v>176</v>
      </c>
      <c r="G174" s="36"/>
      <c r="H174" s="36"/>
      <c r="I174" s="115"/>
      <c r="J174" s="36"/>
      <c r="K174" s="36"/>
      <c r="L174" s="39"/>
      <c r="M174" s="207"/>
      <c r="N174" s="208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175</v>
      </c>
      <c r="AU174" s="17" t="s">
        <v>80</v>
      </c>
    </row>
    <row r="175" spans="1:65" s="13" customFormat="1" ht="11.25">
      <c r="B175" s="209"/>
      <c r="C175" s="210"/>
      <c r="D175" s="205" t="s">
        <v>177</v>
      </c>
      <c r="E175" s="211" t="s">
        <v>19</v>
      </c>
      <c r="F175" s="212" t="s">
        <v>278</v>
      </c>
      <c r="G175" s="210"/>
      <c r="H175" s="211" t="s">
        <v>19</v>
      </c>
      <c r="I175" s="213"/>
      <c r="J175" s="210"/>
      <c r="K175" s="210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177</v>
      </c>
      <c r="AU175" s="218" t="s">
        <v>80</v>
      </c>
      <c r="AV175" s="13" t="s">
        <v>78</v>
      </c>
      <c r="AW175" s="13" t="s">
        <v>33</v>
      </c>
      <c r="AX175" s="13" t="s">
        <v>71</v>
      </c>
      <c r="AY175" s="218" t="s">
        <v>166</v>
      </c>
    </row>
    <row r="176" spans="1:65" s="14" customFormat="1" ht="11.25">
      <c r="B176" s="219"/>
      <c r="C176" s="220"/>
      <c r="D176" s="205" t="s">
        <v>177</v>
      </c>
      <c r="E176" s="221" t="s">
        <v>19</v>
      </c>
      <c r="F176" s="222" t="s">
        <v>279</v>
      </c>
      <c r="G176" s="220"/>
      <c r="H176" s="223">
        <v>47.58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177</v>
      </c>
      <c r="AU176" s="229" t="s">
        <v>80</v>
      </c>
      <c r="AV176" s="14" t="s">
        <v>80</v>
      </c>
      <c r="AW176" s="14" t="s">
        <v>33</v>
      </c>
      <c r="AX176" s="14" t="s">
        <v>71</v>
      </c>
      <c r="AY176" s="229" t="s">
        <v>166</v>
      </c>
    </row>
    <row r="177" spans="1:65" s="13" customFormat="1" ht="11.25">
      <c r="B177" s="209"/>
      <c r="C177" s="210"/>
      <c r="D177" s="205" t="s">
        <v>177</v>
      </c>
      <c r="E177" s="211" t="s">
        <v>19</v>
      </c>
      <c r="F177" s="212" t="s">
        <v>280</v>
      </c>
      <c r="G177" s="210"/>
      <c r="H177" s="211" t="s">
        <v>19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177</v>
      </c>
      <c r="AU177" s="218" t="s">
        <v>80</v>
      </c>
      <c r="AV177" s="13" t="s">
        <v>78</v>
      </c>
      <c r="AW177" s="13" t="s">
        <v>33</v>
      </c>
      <c r="AX177" s="13" t="s">
        <v>71</v>
      </c>
      <c r="AY177" s="218" t="s">
        <v>166</v>
      </c>
    </row>
    <row r="178" spans="1:65" s="14" customFormat="1" ht="11.25">
      <c r="B178" s="219"/>
      <c r="C178" s="220"/>
      <c r="D178" s="205" t="s">
        <v>177</v>
      </c>
      <c r="E178" s="221" t="s">
        <v>19</v>
      </c>
      <c r="F178" s="222" t="s">
        <v>281</v>
      </c>
      <c r="G178" s="220"/>
      <c r="H178" s="223">
        <v>12.375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177</v>
      </c>
      <c r="AU178" s="229" t="s">
        <v>80</v>
      </c>
      <c r="AV178" s="14" t="s">
        <v>80</v>
      </c>
      <c r="AW178" s="14" t="s">
        <v>33</v>
      </c>
      <c r="AX178" s="14" t="s">
        <v>71</v>
      </c>
      <c r="AY178" s="229" t="s">
        <v>166</v>
      </c>
    </row>
    <row r="179" spans="1:65" s="13" customFormat="1" ht="11.25">
      <c r="B179" s="209"/>
      <c r="C179" s="210"/>
      <c r="D179" s="205" t="s">
        <v>177</v>
      </c>
      <c r="E179" s="211" t="s">
        <v>19</v>
      </c>
      <c r="F179" s="212" t="s">
        <v>282</v>
      </c>
      <c r="G179" s="210"/>
      <c r="H179" s="211" t="s">
        <v>19</v>
      </c>
      <c r="I179" s="213"/>
      <c r="J179" s="210"/>
      <c r="K179" s="210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177</v>
      </c>
      <c r="AU179" s="218" t="s">
        <v>80</v>
      </c>
      <c r="AV179" s="13" t="s">
        <v>78</v>
      </c>
      <c r="AW179" s="13" t="s">
        <v>33</v>
      </c>
      <c r="AX179" s="13" t="s">
        <v>71</v>
      </c>
      <c r="AY179" s="218" t="s">
        <v>166</v>
      </c>
    </row>
    <row r="180" spans="1:65" s="14" customFormat="1" ht="11.25">
      <c r="B180" s="219"/>
      <c r="C180" s="220"/>
      <c r="D180" s="205" t="s">
        <v>177</v>
      </c>
      <c r="E180" s="221" t="s">
        <v>19</v>
      </c>
      <c r="F180" s="222" t="s">
        <v>283</v>
      </c>
      <c r="G180" s="220"/>
      <c r="H180" s="223">
        <v>9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177</v>
      </c>
      <c r="AU180" s="229" t="s">
        <v>80</v>
      </c>
      <c r="AV180" s="14" t="s">
        <v>80</v>
      </c>
      <c r="AW180" s="14" t="s">
        <v>33</v>
      </c>
      <c r="AX180" s="14" t="s">
        <v>71</v>
      </c>
      <c r="AY180" s="229" t="s">
        <v>166</v>
      </c>
    </row>
    <row r="181" spans="1:65" s="13" customFormat="1" ht="11.25">
      <c r="B181" s="209"/>
      <c r="C181" s="210"/>
      <c r="D181" s="205" t="s">
        <v>177</v>
      </c>
      <c r="E181" s="211" t="s">
        <v>19</v>
      </c>
      <c r="F181" s="212" t="s">
        <v>284</v>
      </c>
      <c r="G181" s="210"/>
      <c r="H181" s="211" t="s">
        <v>19</v>
      </c>
      <c r="I181" s="213"/>
      <c r="J181" s="210"/>
      <c r="K181" s="210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177</v>
      </c>
      <c r="AU181" s="218" t="s">
        <v>80</v>
      </c>
      <c r="AV181" s="13" t="s">
        <v>78</v>
      </c>
      <c r="AW181" s="13" t="s">
        <v>33</v>
      </c>
      <c r="AX181" s="13" t="s">
        <v>71</v>
      </c>
      <c r="AY181" s="218" t="s">
        <v>166</v>
      </c>
    </row>
    <row r="182" spans="1:65" s="14" customFormat="1" ht="11.25">
      <c r="B182" s="219"/>
      <c r="C182" s="220"/>
      <c r="D182" s="205" t="s">
        <v>177</v>
      </c>
      <c r="E182" s="221" t="s">
        <v>19</v>
      </c>
      <c r="F182" s="222" t="s">
        <v>285</v>
      </c>
      <c r="G182" s="220"/>
      <c r="H182" s="223">
        <v>3.375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177</v>
      </c>
      <c r="AU182" s="229" t="s">
        <v>80</v>
      </c>
      <c r="AV182" s="14" t="s">
        <v>80</v>
      </c>
      <c r="AW182" s="14" t="s">
        <v>33</v>
      </c>
      <c r="AX182" s="14" t="s">
        <v>71</v>
      </c>
      <c r="AY182" s="229" t="s">
        <v>166</v>
      </c>
    </row>
    <row r="183" spans="1:65" s="15" customFormat="1" ht="11.25">
      <c r="B183" s="230"/>
      <c r="C183" s="231"/>
      <c r="D183" s="205" t="s">
        <v>177</v>
      </c>
      <c r="E183" s="232" t="s">
        <v>19</v>
      </c>
      <c r="F183" s="233" t="s">
        <v>191</v>
      </c>
      <c r="G183" s="231"/>
      <c r="H183" s="234">
        <v>72.33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177</v>
      </c>
      <c r="AU183" s="240" t="s">
        <v>80</v>
      </c>
      <c r="AV183" s="15" t="s">
        <v>173</v>
      </c>
      <c r="AW183" s="15" t="s">
        <v>33</v>
      </c>
      <c r="AX183" s="15" t="s">
        <v>78</v>
      </c>
      <c r="AY183" s="240" t="s">
        <v>166</v>
      </c>
    </row>
    <row r="184" spans="1:65" s="2" customFormat="1" ht="44.25" customHeight="1">
      <c r="A184" s="34"/>
      <c r="B184" s="35"/>
      <c r="C184" s="192" t="s">
        <v>7</v>
      </c>
      <c r="D184" s="192" t="s">
        <v>168</v>
      </c>
      <c r="E184" s="193" t="s">
        <v>286</v>
      </c>
      <c r="F184" s="194" t="s">
        <v>287</v>
      </c>
      <c r="G184" s="195" t="s">
        <v>245</v>
      </c>
      <c r="H184" s="196">
        <v>20.687000000000001</v>
      </c>
      <c r="I184" s="197"/>
      <c r="J184" s="198">
        <f>ROUND(I184*H184,2)</f>
        <v>0</v>
      </c>
      <c r="K184" s="194" t="s">
        <v>172</v>
      </c>
      <c r="L184" s="39"/>
      <c r="M184" s="199" t="s">
        <v>19</v>
      </c>
      <c r="N184" s="200" t="s">
        <v>42</v>
      </c>
      <c r="O184" s="64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173</v>
      </c>
      <c r="AT184" s="203" t="s">
        <v>168</v>
      </c>
      <c r="AU184" s="203" t="s">
        <v>80</v>
      </c>
      <c r="AY184" s="17" t="s">
        <v>166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78</v>
      </c>
      <c r="BK184" s="204">
        <f>ROUND(I184*H184,2)</f>
        <v>0</v>
      </c>
      <c r="BL184" s="17" t="s">
        <v>173</v>
      </c>
      <c r="BM184" s="203" t="s">
        <v>288</v>
      </c>
    </row>
    <row r="185" spans="1:65" s="2" customFormat="1" ht="19.5">
      <c r="A185" s="34"/>
      <c r="B185" s="35"/>
      <c r="C185" s="36"/>
      <c r="D185" s="205" t="s">
        <v>175</v>
      </c>
      <c r="E185" s="36"/>
      <c r="F185" s="206" t="s">
        <v>272</v>
      </c>
      <c r="G185" s="36"/>
      <c r="H185" s="36"/>
      <c r="I185" s="115"/>
      <c r="J185" s="36"/>
      <c r="K185" s="36"/>
      <c r="L185" s="39"/>
      <c r="M185" s="207"/>
      <c r="N185" s="208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175</v>
      </c>
      <c r="AU185" s="17" t="s">
        <v>80</v>
      </c>
    </row>
    <row r="186" spans="1:65" s="14" customFormat="1" ht="11.25">
      <c r="B186" s="219"/>
      <c r="C186" s="220"/>
      <c r="D186" s="205" t="s">
        <v>177</v>
      </c>
      <c r="E186" s="220"/>
      <c r="F186" s="222" t="s">
        <v>289</v>
      </c>
      <c r="G186" s="220"/>
      <c r="H186" s="223">
        <v>20.687000000000001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177</v>
      </c>
      <c r="AU186" s="229" t="s">
        <v>80</v>
      </c>
      <c r="AV186" s="14" t="s">
        <v>80</v>
      </c>
      <c r="AW186" s="14" t="s">
        <v>4</v>
      </c>
      <c r="AX186" s="14" t="s">
        <v>78</v>
      </c>
      <c r="AY186" s="229" t="s">
        <v>166</v>
      </c>
    </row>
    <row r="187" spans="1:65" s="2" customFormat="1" ht="33" customHeight="1">
      <c r="A187" s="34"/>
      <c r="B187" s="35"/>
      <c r="C187" s="192" t="s">
        <v>290</v>
      </c>
      <c r="D187" s="192" t="s">
        <v>168</v>
      </c>
      <c r="E187" s="193" t="s">
        <v>291</v>
      </c>
      <c r="F187" s="194" t="s">
        <v>292</v>
      </c>
      <c r="G187" s="195" t="s">
        <v>245</v>
      </c>
      <c r="H187" s="196">
        <v>124.71599999999999</v>
      </c>
      <c r="I187" s="197"/>
      <c r="J187" s="198">
        <f>ROUND(I187*H187,2)</f>
        <v>0</v>
      </c>
      <c r="K187" s="194" t="s">
        <v>172</v>
      </c>
      <c r="L187" s="39"/>
      <c r="M187" s="199" t="s">
        <v>19</v>
      </c>
      <c r="N187" s="200" t="s">
        <v>42</v>
      </c>
      <c r="O187" s="64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173</v>
      </c>
      <c r="AT187" s="203" t="s">
        <v>168</v>
      </c>
      <c r="AU187" s="203" t="s">
        <v>80</v>
      </c>
      <c r="AY187" s="17" t="s">
        <v>166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78</v>
      </c>
      <c r="BK187" s="204">
        <f>ROUND(I187*H187,2)</f>
        <v>0</v>
      </c>
      <c r="BL187" s="17" t="s">
        <v>173</v>
      </c>
      <c r="BM187" s="203" t="s">
        <v>293</v>
      </c>
    </row>
    <row r="188" spans="1:65" s="2" customFormat="1" ht="19.5">
      <c r="A188" s="34"/>
      <c r="B188" s="35"/>
      <c r="C188" s="36"/>
      <c r="D188" s="205" t="s">
        <v>175</v>
      </c>
      <c r="E188" s="36"/>
      <c r="F188" s="206" t="s">
        <v>176</v>
      </c>
      <c r="G188" s="36"/>
      <c r="H188" s="36"/>
      <c r="I188" s="115"/>
      <c r="J188" s="36"/>
      <c r="K188" s="36"/>
      <c r="L188" s="39"/>
      <c r="M188" s="207"/>
      <c r="N188" s="208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175</v>
      </c>
      <c r="AU188" s="17" t="s">
        <v>80</v>
      </c>
    </row>
    <row r="189" spans="1:65" s="13" customFormat="1" ht="11.25">
      <c r="B189" s="209"/>
      <c r="C189" s="210"/>
      <c r="D189" s="205" t="s">
        <v>177</v>
      </c>
      <c r="E189" s="211" t="s">
        <v>19</v>
      </c>
      <c r="F189" s="212" t="s">
        <v>294</v>
      </c>
      <c r="G189" s="210"/>
      <c r="H189" s="211" t="s">
        <v>19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177</v>
      </c>
      <c r="AU189" s="218" t="s">
        <v>80</v>
      </c>
      <c r="AV189" s="13" t="s">
        <v>78</v>
      </c>
      <c r="AW189" s="13" t="s">
        <v>33</v>
      </c>
      <c r="AX189" s="13" t="s">
        <v>71</v>
      </c>
      <c r="AY189" s="218" t="s">
        <v>166</v>
      </c>
    </row>
    <row r="190" spans="1:65" s="14" customFormat="1" ht="22.5">
      <c r="B190" s="219"/>
      <c r="C190" s="220"/>
      <c r="D190" s="205" t="s">
        <v>177</v>
      </c>
      <c r="E190" s="221" t="s">
        <v>19</v>
      </c>
      <c r="F190" s="222" t="s">
        <v>295</v>
      </c>
      <c r="G190" s="220"/>
      <c r="H190" s="223">
        <v>102.372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177</v>
      </c>
      <c r="AU190" s="229" t="s">
        <v>80</v>
      </c>
      <c r="AV190" s="14" t="s">
        <v>80</v>
      </c>
      <c r="AW190" s="14" t="s">
        <v>33</v>
      </c>
      <c r="AX190" s="14" t="s">
        <v>71</v>
      </c>
      <c r="AY190" s="229" t="s">
        <v>166</v>
      </c>
    </row>
    <row r="191" spans="1:65" s="14" customFormat="1" ht="11.25">
      <c r="B191" s="219"/>
      <c r="C191" s="220"/>
      <c r="D191" s="205" t="s">
        <v>177</v>
      </c>
      <c r="E191" s="221" t="s">
        <v>19</v>
      </c>
      <c r="F191" s="222" t="s">
        <v>296</v>
      </c>
      <c r="G191" s="220"/>
      <c r="H191" s="223">
        <v>22.344000000000001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177</v>
      </c>
      <c r="AU191" s="229" t="s">
        <v>80</v>
      </c>
      <c r="AV191" s="14" t="s">
        <v>80</v>
      </c>
      <c r="AW191" s="14" t="s">
        <v>33</v>
      </c>
      <c r="AX191" s="14" t="s">
        <v>71</v>
      </c>
      <c r="AY191" s="229" t="s">
        <v>166</v>
      </c>
    </row>
    <row r="192" spans="1:65" s="15" customFormat="1" ht="11.25">
      <c r="B192" s="230"/>
      <c r="C192" s="231"/>
      <c r="D192" s="205" t="s">
        <v>177</v>
      </c>
      <c r="E192" s="232" t="s">
        <v>19</v>
      </c>
      <c r="F192" s="233" t="s">
        <v>191</v>
      </c>
      <c r="G192" s="231"/>
      <c r="H192" s="234">
        <v>124.71599999999999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177</v>
      </c>
      <c r="AU192" s="240" t="s">
        <v>80</v>
      </c>
      <c r="AV192" s="15" t="s">
        <v>173</v>
      </c>
      <c r="AW192" s="15" t="s">
        <v>33</v>
      </c>
      <c r="AX192" s="15" t="s">
        <v>78</v>
      </c>
      <c r="AY192" s="240" t="s">
        <v>166</v>
      </c>
    </row>
    <row r="193" spans="1:65" s="2" customFormat="1" ht="44.25" customHeight="1">
      <c r="A193" s="34"/>
      <c r="B193" s="35"/>
      <c r="C193" s="192" t="s">
        <v>297</v>
      </c>
      <c r="D193" s="192" t="s">
        <v>168</v>
      </c>
      <c r="E193" s="193" t="s">
        <v>298</v>
      </c>
      <c r="F193" s="194" t="s">
        <v>299</v>
      </c>
      <c r="G193" s="195" t="s">
        <v>245</v>
      </c>
      <c r="H193" s="196">
        <v>124.71599999999999</v>
      </c>
      <c r="I193" s="197"/>
      <c r="J193" s="198">
        <f>ROUND(I193*H193,2)</f>
        <v>0</v>
      </c>
      <c r="K193" s="194" t="s">
        <v>172</v>
      </c>
      <c r="L193" s="39"/>
      <c r="M193" s="199" t="s">
        <v>19</v>
      </c>
      <c r="N193" s="200" t="s">
        <v>42</v>
      </c>
      <c r="O193" s="64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173</v>
      </c>
      <c r="AT193" s="203" t="s">
        <v>168</v>
      </c>
      <c r="AU193" s="203" t="s">
        <v>80</v>
      </c>
      <c r="AY193" s="17" t="s">
        <v>166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78</v>
      </c>
      <c r="BK193" s="204">
        <f>ROUND(I193*H193,2)</f>
        <v>0</v>
      </c>
      <c r="BL193" s="17" t="s">
        <v>173</v>
      </c>
      <c r="BM193" s="203" t="s">
        <v>300</v>
      </c>
    </row>
    <row r="194" spans="1:65" s="2" customFormat="1" ht="33" customHeight="1">
      <c r="A194" s="34"/>
      <c r="B194" s="35"/>
      <c r="C194" s="192" t="s">
        <v>301</v>
      </c>
      <c r="D194" s="192" t="s">
        <v>168</v>
      </c>
      <c r="E194" s="193" t="s">
        <v>302</v>
      </c>
      <c r="F194" s="194" t="s">
        <v>303</v>
      </c>
      <c r="G194" s="195" t="s">
        <v>171</v>
      </c>
      <c r="H194" s="196">
        <v>367.86</v>
      </c>
      <c r="I194" s="197"/>
      <c r="J194" s="198">
        <f>ROUND(I194*H194,2)</f>
        <v>0</v>
      </c>
      <c r="K194" s="194" t="s">
        <v>172</v>
      </c>
      <c r="L194" s="39"/>
      <c r="M194" s="199" t="s">
        <v>19</v>
      </c>
      <c r="N194" s="200" t="s">
        <v>42</v>
      </c>
      <c r="O194" s="64"/>
      <c r="P194" s="201">
        <f>O194*H194</f>
        <v>0</v>
      </c>
      <c r="Q194" s="201">
        <v>5.8135999999999995E-4</v>
      </c>
      <c r="R194" s="201">
        <f>Q194*H194</f>
        <v>0.2138590896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173</v>
      </c>
      <c r="AT194" s="203" t="s">
        <v>168</v>
      </c>
      <c r="AU194" s="203" t="s">
        <v>80</v>
      </c>
      <c r="AY194" s="17" t="s">
        <v>166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78</v>
      </c>
      <c r="BK194" s="204">
        <f>ROUND(I194*H194,2)</f>
        <v>0</v>
      </c>
      <c r="BL194" s="17" t="s">
        <v>173</v>
      </c>
      <c r="BM194" s="203" t="s">
        <v>304</v>
      </c>
    </row>
    <row r="195" spans="1:65" s="13" customFormat="1" ht="11.25">
      <c r="B195" s="209"/>
      <c r="C195" s="210"/>
      <c r="D195" s="205" t="s">
        <v>177</v>
      </c>
      <c r="E195" s="211" t="s">
        <v>19</v>
      </c>
      <c r="F195" s="212" t="s">
        <v>266</v>
      </c>
      <c r="G195" s="210"/>
      <c r="H195" s="211" t="s">
        <v>19</v>
      </c>
      <c r="I195" s="213"/>
      <c r="J195" s="210"/>
      <c r="K195" s="210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177</v>
      </c>
      <c r="AU195" s="218" t="s">
        <v>80</v>
      </c>
      <c r="AV195" s="13" t="s">
        <v>78</v>
      </c>
      <c r="AW195" s="13" t="s">
        <v>33</v>
      </c>
      <c r="AX195" s="13" t="s">
        <v>71</v>
      </c>
      <c r="AY195" s="218" t="s">
        <v>166</v>
      </c>
    </row>
    <row r="196" spans="1:65" s="14" customFormat="1" ht="11.25">
      <c r="B196" s="219"/>
      <c r="C196" s="220"/>
      <c r="D196" s="205" t="s">
        <v>177</v>
      </c>
      <c r="E196" s="221" t="s">
        <v>19</v>
      </c>
      <c r="F196" s="222" t="s">
        <v>305</v>
      </c>
      <c r="G196" s="220"/>
      <c r="H196" s="223">
        <v>160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177</v>
      </c>
      <c r="AU196" s="229" t="s">
        <v>80</v>
      </c>
      <c r="AV196" s="14" t="s">
        <v>80</v>
      </c>
      <c r="AW196" s="14" t="s">
        <v>33</v>
      </c>
      <c r="AX196" s="14" t="s">
        <v>71</v>
      </c>
      <c r="AY196" s="229" t="s">
        <v>166</v>
      </c>
    </row>
    <row r="197" spans="1:65" s="13" customFormat="1" ht="11.25">
      <c r="B197" s="209"/>
      <c r="C197" s="210"/>
      <c r="D197" s="205" t="s">
        <v>177</v>
      </c>
      <c r="E197" s="211" t="s">
        <v>19</v>
      </c>
      <c r="F197" s="212" t="s">
        <v>294</v>
      </c>
      <c r="G197" s="210"/>
      <c r="H197" s="211" t="s">
        <v>19</v>
      </c>
      <c r="I197" s="213"/>
      <c r="J197" s="210"/>
      <c r="K197" s="210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177</v>
      </c>
      <c r="AU197" s="218" t="s">
        <v>80</v>
      </c>
      <c r="AV197" s="13" t="s">
        <v>78</v>
      </c>
      <c r="AW197" s="13" t="s">
        <v>33</v>
      </c>
      <c r="AX197" s="13" t="s">
        <v>71</v>
      </c>
      <c r="AY197" s="218" t="s">
        <v>166</v>
      </c>
    </row>
    <row r="198" spans="1:65" s="14" customFormat="1" ht="22.5">
      <c r="B198" s="219"/>
      <c r="C198" s="220"/>
      <c r="D198" s="205" t="s">
        <v>177</v>
      </c>
      <c r="E198" s="221" t="s">
        <v>19</v>
      </c>
      <c r="F198" s="222" t="s">
        <v>306</v>
      </c>
      <c r="G198" s="220"/>
      <c r="H198" s="223">
        <v>170.62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177</v>
      </c>
      <c r="AU198" s="229" t="s">
        <v>80</v>
      </c>
      <c r="AV198" s="14" t="s">
        <v>80</v>
      </c>
      <c r="AW198" s="14" t="s">
        <v>33</v>
      </c>
      <c r="AX198" s="14" t="s">
        <v>71</v>
      </c>
      <c r="AY198" s="229" t="s">
        <v>166</v>
      </c>
    </row>
    <row r="199" spans="1:65" s="14" customFormat="1" ht="11.25">
      <c r="B199" s="219"/>
      <c r="C199" s="220"/>
      <c r="D199" s="205" t="s">
        <v>177</v>
      </c>
      <c r="E199" s="221" t="s">
        <v>19</v>
      </c>
      <c r="F199" s="222" t="s">
        <v>307</v>
      </c>
      <c r="G199" s="220"/>
      <c r="H199" s="223">
        <v>37.24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177</v>
      </c>
      <c r="AU199" s="229" t="s">
        <v>80</v>
      </c>
      <c r="AV199" s="14" t="s">
        <v>80</v>
      </c>
      <c r="AW199" s="14" t="s">
        <v>33</v>
      </c>
      <c r="AX199" s="14" t="s">
        <v>71</v>
      </c>
      <c r="AY199" s="229" t="s">
        <v>166</v>
      </c>
    </row>
    <row r="200" spans="1:65" s="15" customFormat="1" ht="11.25">
      <c r="B200" s="230"/>
      <c r="C200" s="231"/>
      <c r="D200" s="205" t="s">
        <v>177</v>
      </c>
      <c r="E200" s="232" t="s">
        <v>19</v>
      </c>
      <c r="F200" s="233" t="s">
        <v>191</v>
      </c>
      <c r="G200" s="231"/>
      <c r="H200" s="234">
        <v>367.86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177</v>
      </c>
      <c r="AU200" s="240" t="s">
        <v>80</v>
      </c>
      <c r="AV200" s="15" t="s">
        <v>173</v>
      </c>
      <c r="AW200" s="15" t="s">
        <v>33</v>
      </c>
      <c r="AX200" s="15" t="s">
        <v>78</v>
      </c>
      <c r="AY200" s="240" t="s">
        <v>166</v>
      </c>
    </row>
    <row r="201" spans="1:65" s="2" customFormat="1" ht="33" customHeight="1">
      <c r="A201" s="34"/>
      <c r="B201" s="35"/>
      <c r="C201" s="192" t="s">
        <v>308</v>
      </c>
      <c r="D201" s="192" t="s">
        <v>168</v>
      </c>
      <c r="E201" s="193" t="s">
        <v>309</v>
      </c>
      <c r="F201" s="194" t="s">
        <v>310</v>
      </c>
      <c r="G201" s="195" t="s">
        <v>171</v>
      </c>
      <c r="H201" s="196">
        <v>367.86</v>
      </c>
      <c r="I201" s="197"/>
      <c r="J201" s="198">
        <f>ROUND(I201*H201,2)</f>
        <v>0</v>
      </c>
      <c r="K201" s="194" t="s">
        <v>172</v>
      </c>
      <c r="L201" s="39"/>
      <c r="M201" s="199" t="s">
        <v>19</v>
      </c>
      <c r="N201" s="200" t="s">
        <v>42</v>
      </c>
      <c r="O201" s="64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173</v>
      </c>
      <c r="AT201" s="203" t="s">
        <v>168</v>
      </c>
      <c r="AU201" s="203" t="s">
        <v>80</v>
      </c>
      <c r="AY201" s="17" t="s">
        <v>166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7" t="s">
        <v>78</v>
      </c>
      <c r="BK201" s="204">
        <f>ROUND(I201*H201,2)</f>
        <v>0</v>
      </c>
      <c r="BL201" s="17" t="s">
        <v>173</v>
      </c>
      <c r="BM201" s="203" t="s">
        <v>311</v>
      </c>
    </row>
    <row r="202" spans="1:65" s="2" customFormat="1" ht="44.25" customHeight="1">
      <c r="A202" s="34"/>
      <c r="B202" s="35"/>
      <c r="C202" s="192" t="s">
        <v>312</v>
      </c>
      <c r="D202" s="192" t="s">
        <v>168</v>
      </c>
      <c r="E202" s="193" t="s">
        <v>313</v>
      </c>
      <c r="F202" s="194" t="s">
        <v>314</v>
      </c>
      <c r="G202" s="195" t="s">
        <v>245</v>
      </c>
      <c r="H202" s="196">
        <v>591.04600000000005</v>
      </c>
      <c r="I202" s="197"/>
      <c r="J202" s="198">
        <f>ROUND(I202*H202,2)</f>
        <v>0</v>
      </c>
      <c r="K202" s="194" t="s">
        <v>172</v>
      </c>
      <c r="L202" s="39"/>
      <c r="M202" s="199" t="s">
        <v>19</v>
      </c>
      <c r="N202" s="200" t="s">
        <v>42</v>
      </c>
      <c r="O202" s="64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173</v>
      </c>
      <c r="AT202" s="203" t="s">
        <v>168</v>
      </c>
      <c r="AU202" s="203" t="s">
        <v>80</v>
      </c>
      <c r="AY202" s="17" t="s">
        <v>166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78</v>
      </c>
      <c r="BK202" s="204">
        <f>ROUND(I202*H202,2)</f>
        <v>0</v>
      </c>
      <c r="BL202" s="17" t="s">
        <v>173</v>
      </c>
      <c r="BM202" s="203" t="s">
        <v>315</v>
      </c>
    </row>
    <row r="203" spans="1:65" s="14" customFormat="1" ht="11.25">
      <c r="B203" s="219"/>
      <c r="C203" s="220"/>
      <c r="D203" s="205" t="s">
        <v>177</v>
      </c>
      <c r="E203" s="221" t="s">
        <v>19</v>
      </c>
      <c r="F203" s="222" t="s">
        <v>316</v>
      </c>
      <c r="G203" s="220"/>
      <c r="H203" s="223">
        <v>591.04600000000005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177</v>
      </c>
      <c r="AU203" s="229" t="s">
        <v>80</v>
      </c>
      <c r="AV203" s="14" t="s">
        <v>80</v>
      </c>
      <c r="AW203" s="14" t="s">
        <v>33</v>
      </c>
      <c r="AX203" s="14" t="s">
        <v>78</v>
      </c>
      <c r="AY203" s="229" t="s">
        <v>166</v>
      </c>
    </row>
    <row r="204" spans="1:65" s="2" customFormat="1" ht="55.5" customHeight="1">
      <c r="A204" s="34"/>
      <c r="B204" s="35"/>
      <c r="C204" s="192" t="s">
        <v>317</v>
      </c>
      <c r="D204" s="192" t="s">
        <v>168</v>
      </c>
      <c r="E204" s="193" t="s">
        <v>318</v>
      </c>
      <c r="F204" s="194" t="s">
        <v>319</v>
      </c>
      <c r="G204" s="195" t="s">
        <v>245</v>
      </c>
      <c r="H204" s="196">
        <v>5910.46</v>
      </c>
      <c r="I204" s="197"/>
      <c r="J204" s="198">
        <f>ROUND(I204*H204,2)</f>
        <v>0</v>
      </c>
      <c r="K204" s="194" t="s">
        <v>172</v>
      </c>
      <c r="L204" s="39"/>
      <c r="M204" s="199" t="s">
        <v>19</v>
      </c>
      <c r="N204" s="200" t="s">
        <v>42</v>
      </c>
      <c r="O204" s="64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173</v>
      </c>
      <c r="AT204" s="203" t="s">
        <v>168</v>
      </c>
      <c r="AU204" s="203" t="s">
        <v>80</v>
      </c>
      <c r="AY204" s="17" t="s">
        <v>166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78</v>
      </c>
      <c r="BK204" s="204">
        <f>ROUND(I204*H204,2)</f>
        <v>0</v>
      </c>
      <c r="BL204" s="17" t="s">
        <v>173</v>
      </c>
      <c r="BM204" s="203" t="s">
        <v>320</v>
      </c>
    </row>
    <row r="205" spans="1:65" s="2" customFormat="1" ht="19.5">
      <c r="A205" s="34"/>
      <c r="B205" s="35"/>
      <c r="C205" s="36"/>
      <c r="D205" s="205" t="s">
        <v>175</v>
      </c>
      <c r="E205" s="36"/>
      <c r="F205" s="206" t="s">
        <v>321</v>
      </c>
      <c r="G205" s="36"/>
      <c r="H205" s="36"/>
      <c r="I205" s="115"/>
      <c r="J205" s="36"/>
      <c r="K205" s="36"/>
      <c r="L205" s="39"/>
      <c r="M205" s="207"/>
      <c r="N205" s="208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80</v>
      </c>
    </row>
    <row r="206" spans="1:65" s="14" customFormat="1" ht="11.25">
      <c r="B206" s="219"/>
      <c r="C206" s="220"/>
      <c r="D206" s="205" t="s">
        <v>177</v>
      </c>
      <c r="E206" s="220"/>
      <c r="F206" s="222" t="s">
        <v>322</v>
      </c>
      <c r="G206" s="220"/>
      <c r="H206" s="223">
        <v>5910.46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177</v>
      </c>
      <c r="AU206" s="229" t="s">
        <v>80</v>
      </c>
      <c r="AV206" s="14" t="s">
        <v>80</v>
      </c>
      <c r="AW206" s="14" t="s">
        <v>4</v>
      </c>
      <c r="AX206" s="14" t="s">
        <v>78</v>
      </c>
      <c r="AY206" s="229" t="s">
        <v>166</v>
      </c>
    </row>
    <row r="207" spans="1:65" s="2" customFormat="1" ht="33" customHeight="1">
      <c r="A207" s="34"/>
      <c r="B207" s="35"/>
      <c r="C207" s="192" t="s">
        <v>323</v>
      </c>
      <c r="D207" s="192" t="s">
        <v>168</v>
      </c>
      <c r="E207" s="193" t="s">
        <v>324</v>
      </c>
      <c r="F207" s="194" t="s">
        <v>325</v>
      </c>
      <c r="G207" s="195" t="s">
        <v>245</v>
      </c>
      <c r="H207" s="196">
        <v>591.04600000000005</v>
      </c>
      <c r="I207" s="197"/>
      <c r="J207" s="198">
        <f>ROUND(I207*H207,2)</f>
        <v>0</v>
      </c>
      <c r="K207" s="194" t="s">
        <v>172</v>
      </c>
      <c r="L207" s="39"/>
      <c r="M207" s="199" t="s">
        <v>19</v>
      </c>
      <c r="N207" s="200" t="s">
        <v>42</v>
      </c>
      <c r="O207" s="64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173</v>
      </c>
      <c r="AT207" s="203" t="s">
        <v>168</v>
      </c>
      <c r="AU207" s="203" t="s">
        <v>80</v>
      </c>
      <c r="AY207" s="17" t="s">
        <v>166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78</v>
      </c>
      <c r="BK207" s="204">
        <f>ROUND(I207*H207,2)</f>
        <v>0</v>
      </c>
      <c r="BL207" s="17" t="s">
        <v>173</v>
      </c>
      <c r="BM207" s="203" t="s">
        <v>326</v>
      </c>
    </row>
    <row r="208" spans="1:65" s="2" customFormat="1" ht="16.5" customHeight="1">
      <c r="A208" s="34"/>
      <c r="B208" s="35"/>
      <c r="C208" s="192" t="s">
        <v>327</v>
      </c>
      <c r="D208" s="192" t="s">
        <v>168</v>
      </c>
      <c r="E208" s="193" t="s">
        <v>328</v>
      </c>
      <c r="F208" s="194" t="s">
        <v>329</v>
      </c>
      <c r="G208" s="195" t="s">
        <v>245</v>
      </c>
      <c r="H208" s="196">
        <v>591.04600000000005</v>
      </c>
      <c r="I208" s="197"/>
      <c r="J208" s="198">
        <f>ROUND(I208*H208,2)</f>
        <v>0</v>
      </c>
      <c r="K208" s="194" t="s">
        <v>172</v>
      </c>
      <c r="L208" s="39"/>
      <c r="M208" s="199" t="s">
        <v>19</v>
      </c>
      <c r="N208" s="200" t="s">
        <v>42</v>
      </c>
      <c r="O208" s="64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173</v>
      </c>
      <c r="AT208" s="203" t="s">
        <v>168</v>
      </c>
      <c r="AU208" s="203" t="s">
        <v>80</v>
      </c>
      <c r="AY208" s="17" t="s">
        <v>166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78</v>
      </c>
      <c r="BK208" s="204">
        <f>ROUND(I208*H208,2)</f>
        <v>0</v>
      </c>
      <c r="BL208" s="17" t="s">
        <v>173</v>
      </c>
      <c r="BM208" s="203" t="s">
        <v>330</v>
      </c>
    </row>
    <row r="209" spans="1:65" s="2" customFormat="1" ht="33" customHeight="1">
      <c r="A209" s="34"/>
      <c r="B209" s="35"/>
      <c r="C209" s="192" t="s">
        <v>331</v>
      </c>
      <c r="D209" s="192" t="s">
        <v>168</v>
      </c>
      <c r="E209" s="193" t="s">
        <v>332</v>
      </c>
      <c r="F209" s="194" t="s">
        <v>333</v>
      </c>
      <c r="G209" s="195" t="s">
        <v>334</v>
      </c>
      <c r="H209" s="196">
        <v>1167.316</v>
      </c>
      <c r="I209" s="197"/>
      <c r="J209" s="198">
        <f>ROUND(I209*H209,2)</f>
        <v>0</v>
      </c>
      <c r="K209" s="194" t="s">
        <v>172</v>
      </c>
      <c r="L209" s="39"/>
      <c r="M209" s="199" t="s">
        <v>19</v>
      </c>
      <c r="N209" s="200" t="s">
        <v>42</v>
      </c>
      <c r="O209" s="64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173</v>
      </c>
      <c r="AT209" s="203" t="s">
        <v>168</v>
      </c>
      <c r="AU209" s="203" t="s">
        <v>80</v>
      </c>
      <c r="AY209" s="17" t="s">
        <v>166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78</v>
      </c>
      <c r="BK209" s="204">
        <f>ROUND(I209*H209,2)</f>
        <v>0</v>
      </c>
      <c r="BL209" s="17" t="s">
        <v>173</v>
      </c>
      <c r="BM209" s="203" t="s">
        <v>335</v>
      </c>
    </row>
    <row r="210" spans="1:65" s="14" customFormat="1" ht="11.25">
      <c r="B210" s="219"/>
      <c r="C210" s="220"/>
      <c r="D210" s="205" t="s">
        <v>177</v>
      </c>
      <c r="E210" s="221" t="s">
        <v>19</v>
      </c>
      <c r="F210" s="222" t="s">
        <v>336</v>
      </c>
      <c r="G210" s="220"/>
      <c r="H210" s="223">
        <v>1167.316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177</v>
      </c>
      <c r="AU210" s="229" t="s">
        <v>80</v>
      </c>
      <c r="AV210" s="14" t="s">
        <v>80</v>
      </c>
      <c r="AW210" s="14" t="s">
        <v>33</v>
      </c>
      <c r="AX210" s="14" t="s">
        <v>78</v>
      </c>
      <c r="AY210" s="229" t="s">
        <v>166</v>
      </c>
    </row>
    <row r="211" spans="1:65" s="2" customFormat="1" ht="33" customHeight="1">
      <c r="A211" s="34"/>
      <c r="B211" s="35"/>
      <c r="C211" s="192" t="s">
        <v>337</v>
      </c>
      <c r="D211" s="192" t="s">
        <v>168</v>
      </c>
      <c r="E211" s="193" t="s">
        <v>338</v>
      </c>
      <c r="F211" s="194" t="s">
        <v>339</v>
      </c>
      <c r="G211" s="195" t="s">
        <v>245</v>
      </c>
      <c r="H211" s="196">
        <v>125.53400000000001</v>
      </c>
      <c r="I211" s="197"/>
      <c r="J211" s="198">
        <f>ROUND(I211*H211,2)</f>
        <v>0</v>
      </c>
      <c r="K211" s="194" t="s">
        <v>172</v>
      </c>
      <c r="L211" s="39"/>
      <c r="M211" s="199" t="s">
        <v>19</v>
      </c>
      <c r="N211" s="200" t="s">
        <v>42</v>
      </c>
      <c r="O211" s="64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173</v>
      </c>
      <c r="AT211" s="203" t="s">
        <v>168</v>
      </c>
      <c r="AU211" s="203" t="s">
        <v>80</v>
      </c>
      <c r="AY211" s="17" t="s">
        <v>166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78</v>
      </c>
      <c r="BK211" s="204">
        <f>ROUND(I211*H211,2)</f>
        <v>0</v>
      </c>
      <c r="BL211" s="17" t="s">
        <v>173</v>
      </c>
      <c r="BM211" s="203" t="s">
        <v>340</v>
      </c>
    </row>
    <row r="212" spans="1:65" s="13" customFormat="1" ht="11.25">
      <c r="B212" s="209"/>
      <c r="C212" s="210"/>
      <c r="D212" s="205" t="s">
        <v>177</v>
      </c>
      <c r="E212" s="211" t="s">
        <v>19</v>
      </c>
      <c r="F212" s="212" t="s">
        <v>266</v>
      </c>
      <c r="G212" s="210"/>
      <c r="H212" s="211" t="s">
        <v>19</v>
      </c>
      <c r="I212" s="213"/>
      <c r="J212" s="210"/>
      <c r="K212" s="210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177</v>
      </c>
      <c r="AU212" s="218" t="s">
        <v>80</v>
      </c>
      <c r="AV212" s="13" t="s">
        <v>78</v>
      </c>
      <c r="AW212" s="13" t="s">
        <v>33</v>
      </c>
      <c r="AX212" s="13" t="s">
        <v>71</v>
      </c>
      <c r="AY212" s="218" t="s">
        <v>166</v>
      </c>
    </row>
    <row r="213" spans="1:65" s="14" customFormat="1" ht="11.25">
      <c r="B213" s="219"/>
      <c r="C213" s="220"/>
      <c r="D213" s="205" t="s">
        <v>177</v>
      </c>
      <c r="E213" s="221" t="s">
        <v>19</v>
      </c>
      <c r="F213" s="222" t="s">
        <v>341</v>
      </c>
      <c r="G213" s="220"/>
      <c r="H213" s="223">
        <v>42.5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177</v>
      </c>
      <c r="AU213" s="229" t="s">
        <v>80</v>
      </c>
      <c r="AV213" s="14" t="s">
        <v>80</v>
      </c>
      <c r="AW213" s="14" t="s">
        <v>33</v>
      </c>
      <c r="AX213" s="14" t="s">
        <v>71</v>
      </c>
      <c r="AY213" s="229" t="s">
        <v>166</v>
      </c>
    </row>
    <row r="214" spans="1:65" s="13" customFormat="1" ht="11.25">
      <c r="B214" s="209"/>
      <c r="C214" s="210"/>
      <c r="D214" s="205" t="s">
        <v>177</v>
      </c>
      <c r="E214" s="211" t="s">
        <v>19</v>
      </c>
      <c r="F214" s="212" t="s">
        <v>294</v>
      </c>
      <c r="G214" s="210"/>
      <c r="H214" s="211" t="s">
        <v>19</v>
      </c>
      <c r="I214" s="213"/>
      <c r="J214" s="210"/>
      <c r="K214" s="210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177</v>
      </c>
      <c r="AU214" s="218" t="s">
        <v>80</v>
      </c>
      <c r="AV214" s="13" t="s">
        <v>78</v>
      </c>
      <c r="AW214" s="13" t="s">
        <v>33</v>
      </c>
      <c r="AX214" s="13" t="s">
        <v>71</v>
      </c>
      <c r="AY214" s="218" t="s">
        <v>166</v>
      </c>
    </row>
    <row r="215" spans="1:65" s="14" customFormat="1" ht="33.75">
      <c r="B215" s="219"/>
      <c r="C215" s="220"/>
      <c r="D215" s="205" t="s">
        <v>177</v>
      </c>
      <c r="E215" s="221" t="s">
        <v>19</v>
      </c>
      <c r="F215" s="222" t="s">
        <v>342</v>
      </c>
      <c r="G215" s="220"/>
      <c r="H215" s="223">
        <v>68.158000000000001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177</v>
      </c>
      <c r="AU215" s="229" t="s">
        <v>80</v>
      </c>
      <c r="AV215" s="14" t="s">
        <v>80</v>
      </c>
      <c r="AW215" s="14" t="s">
        <v>33</v>
      </c>
      <c r="AX215" s="14" t="s">
        <v>71</v>
      </c>
      <c r="AY215" s="229" t="s">
        <v>166</v>
      </c>
    </row>
    <row r="216" spans="1:65" s="14" customFormat="1" ht="11.25">
      <c r="B216" s="219"/>
      <c r="C216" s="220"/>
      <c r="D216" s="205" t="s">
        <v>177</v>
      </c>
      <c r="E216" s="221" t="s">
        <v>19</v>
      </c>
      <c r="F216" s="222" t="s">
        <v>343</v>
      </c>
      <c r="G216" s="220"/>
      <c r="H216" s="223">
        <v>14.875999999999999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177</v>
      </c>
      <c r="AU216" s="229" t="s">
        <v>80</v>
      </c>
      <c r="AV216" s="14" t="s">
        <v>80</v>
      </c>
      <c r="AW216" s="14" t="s">
        <v>33</v>
      </c>
      <c r="AX216" s="14" t="s">
        <v>71</v>
      </c>
      <c r="AY216" s="229" t="s">
        <v>166</v>
      </c>
    </row>
    <row r="217" spans="1:65" s="15" customFormat="1" ht="11.25">
      <c r="B217" s="230"/>
      <c r="C217" s="231"/>
      <c r="D217" s="205" t="s">
        <v>177</v>
      </c>
      <c r="E217" s="232" t="s">
        <v>19</v>
      </c>
      <c r="F217" s="233" t="s">
        <v>191</v>
      </c>
      <c r="G217" s="231"/>
      <c r="H217" s="234">
        <v>125.53400000000001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177</v>
      </c>
      <c r="AU217" s="240" t="s">
        <v>80</v>
      </c>
      <c r="AV217" s="15" t="s">
        <v>173</v>
      </c>
      <c r="AW217" s="15" t="s">
        <v>33</v>
      </c>
      <c r="AX217" s="15" t="s">
        <v>78</v>
      </c>
      <c r="AY217" s="240" t="s">
        <v>166</v>
      </c>
    </row>
    <row r="218" spans="1:65" s="2" customFormat="1" ht="16.5" customHeight="1">
      <c r="A218" s="34"/>
      <c r="B218" s="35"/>
      <c r="C218" s="241" t="s">
        <v>344</v>
      </c>
      <c r="D218" s="241" t="s">
        <v>345</v>
      </c>
      <c r="E218" s="242" t="s">
        <v>346</v>
      </c>
      <c r="F218" s="243" t="s">
        <v>347</v>
      </c>
      <c r="G218" s="244" t="s">
        <v>334</v>
      </c>
      <c r="H218" s="245">
        <v>238.51499999999999</v>
      </c>
      <c r="I218" s="246"/>
      <c r="J218" s="247">
        <f>ROUND(I218*H218,2)</f>
        <v>0</v>
      </c>
      <c r="K218" s="243" t="s">
        <v>172</v>
      </c>
      <c r="L218" s="248"/>
      <c r="M218" s="249" t="s">
        <v>19</v>
      </c>
      <c r="N218" s="250" t="s">
        <v>42</v>
      </c>
      <c r="O218" s="64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3" t="s">
        <v>208</v>
      </c>
      <c r="AT218" s="203" t="s">
        <v>345</v>
      </c>
      <c r="AU218" s="203" t="s">
        <v>80</v>
      </c>
      <c r="AY218" s="17" t="s">
        <v>166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78</v>
      </c>
      <c r="BK218" s="204">
        <f>ROUND(I218*H218,2)</f>
        <v>0</v>
      </c>
      <c r="BL218" s="17" t="s">
        <v>173</v>
      </c>
      <c r="BM218" s="203" t="s">
        <v>348</v>
      </c>
    </row>
    <row r="219" spans="1:65" s="2" customFormat="1" ht="29.25">
      <c r="A219" s="34"/>
      <c r="B219" s="35"/>
      <c r="C219" s="36"/>
      <c r="D219" s="205" t="s">
        <v>175</v>
      </c>
      <c r="E219" s="36"/>
      <c r="F219" s="206" t="s">
        <v>349</v>
      </c>
      <c r="G219" s="36"/>
      <c r="H219" s="36"/>
      <c r="I219" s="115"/>
      <c r="J219" s="36"/>
      <c r="K219" s="36"/>
      <c r="L219" s="39"/>
      <c r="M219" s="207"/>
      <c r="N219" s="208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80</v>
      </c>
    </row>
    <row r="220" spans="1:65" s="14" customFormat="1" ht="11.25">
      <c r="B220" s="219"/>
      <c r="C220" s="220"/>
      <c r="D220" s="205" t="s">
        <v>177</v>
      </c>
      <c r="E220" s="221" t="s">
        <v>19</v>
      </c>
      <c r="F220" s="222" t="s">
        <v>350</v>
      </c>
      <c r="G220" s="220"/>
      <c r="H220" s="223">
        <v>238.51499999999999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177</v>
      </c>
      <c r="AU220" s="229" t="s">
        <v>80</v>
      </c>
      <c r="AV220" s="14" t="s">
        <v>80</v>
      </c>
      <c r="AW220" s="14" t="s">
        <v>33</v>
      </c>
      <c r="AX220" s="14" t="s">
        <v>78</v>
      </c>
      <c r="AY220" s="229" t="s">
        <v>166</v>
      </c>
    </row>
    <row r="221" spans="1:65" s="2" customFormat="1" ht="55.5" customHeight="1">
      <c r="A221" s="34"/>
      <c r="B221" s="35"/>
      <c r="C221" s="192" t="s">
        <v>351</v>
      </c>
      <c r="D221" s="192" t="s">
        <v>168</v>
      </c>
      <c r="E221" s="193" t="s">
        <v>352</v>
      </c>
      <c r="F221" s="194" t="s">
        <v>353</v>
      </c>
      <c r="G221" s="195" t="s">
        <v>245</v>
      </c>
      <c r="H221" s="196">
        <v>37.037999999999997</v>
      </c>
      <c r="I221" s="197"/>
      <c r="J221" s="198">
        <f>ROUND(I221*H221,2)</f>
        <v>0</v>
      </c>
      <c r="K221" s="194" t="s">
        <v>172</v>
      </c>
      <c r="L221" s="39"/>
      <c r="M221" s="199" t="s">
        <v>19</v>
      </c>
      <c r="N221" s="200" t="s">
        <v>42</v>
      </c>
      <c r="O221" s="64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3" t="s">
        <v>173</v>
      </c>
      <c r="AT221" s="203" t="s">
        <v>168</v>
      </c>
      <c r="AU221" s="203" t="s">
        <v>80</v>
      </c>
      <c r="AY221" s="17" t="s">
        <v>166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7" t="s">
        <v>78</v>
      </c>
      <c r="BK221" s="204">
        <f>ROUND(I221*H221,2)</f>
        <v>0</v>
      </c>
      <c r="BL221" s="17" t="s">
        <v>173</v>
      </c>
      <c r="BM221" s="203" t="s">
        <v>354</v>
      </c>
    </row>
    <row r="222" spans="1:65" s="2" customFormat="1" ht="29.25">
      <c r="A222" s="34"/>
      <c r="B222" s="35"/>
      <c r="C222" s="36"/>
      <c r="D222" s="205" t="s">
        <v>175</v>
      </c>
      <c r="E222" s="36"/>
      <c r="F222" s="206" t="s">
        <v>355</v>
      </c>
      <c r="G222" s="36"/>
      <c r="H222" s="36"/>
      <c r="I222" s="115"/>
      <c r="J222" s="36"/>
      <c r="K222" s="36"/>
      <c r="L222" s="39"/>
      <c r="M222" s="207"/>
      <c r="N222" s="208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175</v>
      </c>
      <c r="AU222" s="17" t="s">
        <v>80</v>
      </c>
    </row>
    <row r="223" spans="1:65" s="13" customFormat="1" ht="11.25">
      <c r="B223" s="209"/>
      <c r="C223" s="210"/>
      <c r="D223" s="205" t="s">
        <v>177</v>
      </c>
      <c r="E223" s="211" t="s">
        <v>19</v>
      </c>
      <c r="F223" s="212" t="s">
        <v>266</v>
      </c>
      <c r="G223" s="210"/>
      <c r="H223" s="211" t="s">
        <v>19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177</v>
      </c>
      <c r="AU223" s="218" t="s">
        <v>80</v>
      </c>
      <c r="AV223" s="13" t="s">
        <v>78</v>
      </c>
      <c r="AW223" s="13" t="s">
        <v>33</v>
      </c>
      <c r="AX223" s="13" t="s">
        <v>71</v>
      </c>
      <c r="AY223" s="218" t="s">
        <v>166</v>
      </c>
    </row>
    <row r="224" spans="1:65" s="14" customFormat="1" ht="11.25">
      <c r="B224" s="219"/>
      <c r="C224" s="220"/>
      <c r="D224" s="205" t="s">
        <v>177</v>
      </c>
      <c r="E224" s="221" t="s">
        <v>19</v>
      </c>
      <c r="F224" s="222" t="s">
        <v>356</v>
      </c>
      <c r="G224" s="220"/>
      <c r="H224" s="223">
        <v>7.5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177</v>
      </c>
      <c r="AU224" s="229" t="s">
        <v>80</v>
      </c>
      <c r="AV224" s="14" t="s">
        <v>80</v>
      </c>
      <c r="AW224" s="14" t="s">
        <v>33</v>
      </c>
      <c r="AX224" s="14" t="s">
        <v>71</v>
      </c>
      <c r="AY224" s="229" t="s">
        <v>166</v>
      </c>
    </row>
    <row r="225" spans="1:65" s="13" customFormat="1" ht="11.25">
      <c r="B225" s="209"/>
      <c r="C225" s="210"/>
      <c r="D225" s="205" t="s">
        <v>177</v>
      </c>
      <c r="E225" s="211" t="s">
        <v>19</v>
      </c>
      <c r="F225" s="212" t="s">
        <v>294</v>
      </c>
      <c r="G225" s="210"/>
      <c r="H225" s="211" t="s">
        <v>19</v>
      </c>
      <c r="I225" s="213"/>
      <c r="J225" s="210"/>
      <c r="K225" s="210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177</v>
      </c>
      <c r="AU225" s="218" t="s">
        <v>80</v>
      </c>
      <c r="AV225" s="13" t="s">
        <v>78</v>
      </c>
      <c r="AW225" s="13" t="s">
        <v>33</v>
      </c>
      <c r="AX225" s="13" t="s">
        <v>71</v>
      </c>
      <c r="AY225" s="218" t="s">
        <v>166</v>
      </c>
    </row>
    <row r="226" spans="1:65" s="14" customFormat="1" ht="22.5">
      <c r="B226" s="219"/>
      <c r="C226" s="220"/>
      <c r="D226" s="205" t="s">
        <v>177</v>
      </c>
      <c r="E226" s="221" t="s">
        <v>19</v>
      </c>
      <c r="F226" s="222" t="s">
        <v>357</v>
      </c>
      <c r="G226" s="220"/>
      <c r="H226" s="223">
        <v>24.245999999999999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177</v>
      </c>
      <c r="AU226" s="229" t="s">
        <v>80</v>
      </c>
      <c r="AV226" s="14" t="s">
        <v>80</v>
      </c>
      <c r="AW226" s="14" t="s">
        <v>33</v>
      </c>
      <c r="AX226" s="14" t="s">
        <v>71</v>
      </c>
      <c r="AY226" s="229" t="s">
        <v>166</v>
      </c>
    </row>
    <row r="227" spans="1:65" s="14" customFormat="1" ht="11.25">
      <c r="B227" s="219"/>
      <c r="C227" s="220"/>
      <c r="D227" s="205" t="s">
        <v>177</v>
      </c>
      <c r="E227" s="221" t="s">
        <v>19</v>
      </c>
      <c r="F227" s="222" t="s">
        <v>358</v>
      </c>
      <c r="G227" s="220"/>
      <c r="H227" s="223">
        <v>5.2919999999999998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177</v>
      </c>
      <c r="AU227" s="229" t="s">
        <v>80</v>
      </c>
      <c r="AV227" s="14" t="s">
        <v>80</v>
      </c>
      <c r="AW227" s="14" t="s">
        <v>33</v>
      </c>
      <c r="AX227" s="14" t="s">
        <v>71</v>
      </c>
      <c r="AY227" s="229" t="s">
        <v>166</v>
      </c>
    </row>
    <row r="228" spans="1:65" s="15" customFormat="1" ht="11.25">
      <c r="B228" s="230"/>
      <c r="C228" s="231"/>
      <c r="D228" s="205" t="s">
        <v>177</v>
      </c>
      <c r="E228" s="232" t="s">
        <v>19</v>
      </c>
      <c r="F228" s="233" t="s">
        <v>191</v>
      </c>
      <c r="G228" s="231"/>
      <c r="H228" s="234">
        <v>37.037999999999997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177</v>
      </c>
      <c r="AU228" s="240" t="s">
        <v>80</v>
      </c>
      <c r="AV228" s="15" t="s">
        <v>173</v>
      </c>
      <c r="AW228" s="15" t="s">
        <v>33</v>
      </c>
      <c r="AX228" s="15" t="s">
        <v>78</v>
      </c>
      <c r="AY228" s="240" t="s">
        <v>166</v>
      </c>
    </row>
    <row r="229" spans="1:65" s="2" customFormat="1" ht="16.5" customHeight="1">
      <c r="A229" s="34"/>
      <c r="B229" s="35"/>
      <c r="C229" s="241" t="s">
        <v>359</v>
      </c>
      <c r="D229" s="241" t="s">
        <v>345</v>
      </c>
      <c r="E229" s="242" t="s">
        <v>360</v>
      </c>
      <c r="F229" s="243" t="s">
        <v>361</v>
      </c>
      <c r="G229" s="244" t="s">
        <v>334</v>
      </c>
      <c r="H229" s="245">
        <v>70.372</v>
      </c>
      <c r="I229" s="246"/>
      <c r="J229" s="247">
        <f>ROUND(I229*H229,2)</f>
        <v>0</v>
      </c>
      <c r="K229" s="243" t="s">
        <v>172</v>
      </c>
      <c r="L229" s="248"/>
      <c r="M229" s="249" t="s">
        <v>19</v>
      </c>
      <c r="N229" s="250" t="s">
        <v>42</v>
      </c>
      <c r="O229" s="64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3" t="s">
        <v>208</v>
      </c>
      <c r="AT229" s="203" t="s">
        <v>345</v>
      </c>
      <c r="AU229" s="203" t="s">
        <v>80</v>
      </c>
      <c r="AY229" s="17" t="s">
        <v>166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7" t="s">
        <v>78</v>
      </c>
      <c r="BK229" s="204">
        <f>ROUND(I229*H229,2)</f>
        <v>0</v>
      </c>
      <c r="BL229" s="17" t="s">
        <v>173</v>
      </c>
      <c r="BM229" s="203" t="s">
        <v>362</v>
      </c>
    </row>
    <row r="230" spans="1:65" s="2" customFormat="1" ht="29.25">
      <c r="A230" s="34"/>
      <c r="B230" s="35"/>
      <c r="C230" s="36"/>
      <c r="D230" s="205" t="s">
        <v>175</v>
      </c>
      <c r="E230" s="36"/>
      <c r="F230" s="206" t="s">
        <v>363</v>
      </c>
      <c r="G230" s="36"/>
      <c r="H230" s="36"/>
      <c r="I230" s="115"/>
      <c r="J230" s="36"/>
      <c r="K230" s="36"/>
      <c r="L230" s="39"/>
      <c r="M230" s="207"/>
      <c r="N230" s="208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175</v>
      </c>
      <c r="AU230" s="17" t="s">
        <v>80</v>
      </c>
    </row>
    <row r="231" spans="1:65" s="14" customFormat="1" ht="11.25">
      <c r="B231" s="219"/>
      <c r="C231" s="220"/>
      <c r="D231" s="205" t="s">
        <v>177</v>
      </c>
      <c r="E231" s="221" t="s">
        <v>19</v>
      </c>
      <c r="F231" s="222" t="s">
        <v>364</v>
      </c>
      <c r="G231" s="220"/>
      <c r="H231" s="223">
        <v>70.372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177</v>
      </c>
      <c r="AU231" s="229" t="s">
        <v>80</v>
      </c>
      <c r="AV231" s="14" t="s">
        <v>80</v>
      </c>
      <c r="AW231" s="14" t="s">
        <v>33</v>
      </c>
      <c r="AX231" s="14" t="s">
        <v>78</v>
      </c>
      <c r="AY231" s="229" t="s">
        <v>166</v>
      </c>
    </row>
    <row r="232" spans="1:65" s="2" customFormat="1" ht="21.75" customHeight="1">
      <c r="A232" s="34"/>
      <c r="B232" s="35"/>
      <c r="C232" s="192" t="s">
        <v>365</v>
      </c>
      <c r="D232" s="192" t="s">
        <v>168</v>
      </c>
      <c r="E232" s="193" t="s">
        <v>366</v>
      </c>
      <c r="F232" s="194" t="s">
        <v>367</v>
      </c>
      <c r="G232" s="195" t="s">
        <v>171</v>
      </c>
      <c r="H232" s="196">
        <v>6030</v>
      </c>
      <c r="I232" s="197"/>
      <c r="J232" s="198">
        <f>ROUND(I232*H232,2)</f>
        <v>0</v>
      </c>
      <c r="K232" s="194" t="s">
        <v>172</v>
      </c>
      <c r="L232" s="39"/>
      <c r="M232" s="199" t="s">
        <v>19</v>
      </c>
      <c r="N232" s="200" t="s">
        <v>42</v>
      </c>
      <c r="O232" s="64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3" t="s">
        <v>173</v>
      </c>
      <c r="AT232" s="203" t="s">
        <v>168</v>
      </c>
      <c r="AU232" s="203" t="s">
        <v>80</v>
      </c>
      <c r="AY232" s="17" t="s">
        <v>166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7" t="s">
        <v>78</v>
      </c>
      <c r="BK232" s="204">
        <f>ROUND(I232*H232,2)</f>
        <v>0</v>
      </c>
      <c r="BL232" s="17" t="s">
        <v>173</v>
      </c>
      <c r="BM232" s="203" t="s">
        <v>368</v>
      </c>
    </row>
    <row r="233" spans="1:65" s="2" customFormat="1" ht="19.5">
      <c r="A233" s="34"/>
      <c r="B233" s="35"/>
      <c r="C233" s="36"/>
      <c r="D233" s="205" t="s">
        <v>175</v>
      </c>
      <c r="E233" s="36"/>
      <c r="F233" s="206" t="s">
        <v>176</v>
      </c>
      <c r="G233" s="36"/>
      <c r="H233" s="36"/>
      <c r="I233" s="115"/>
      <c r="J233" s="36"/>
      <c r="K233" s="36"/>
      <c r="L233" s="39"/>
      <c r="M233" s="207"/>
      <c r="N233" s="208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175</v>
      </c>
      <c r="AU233" s="17" t="s">
        <v>80</v>
      </c>
    </row>
    <row r="234" spans="1:65" s="14" customFormat="1" ht="11.25">
      <c r="B234" s="219"/>
      <c r="C234" s="220"/>
      <c r="D234" s="205" t="s">
        <v>177</v>
      </c>
      <c r="E234" s="221" t="s">
        <v>19</v>
      </c>
      <c r="F234" s="222" t="s">
        <v>369</v>
      </c>
      <c r="G234" s="220"/>
      <c r="H234" s="223">
        <v>6030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177</v>
      </c>
      <c r="AU234" s="229" t="s">
        <v>80</v>
      </c>
      <c r="AV234" s="14" t="s">
        <v>80</v>
      </c>
      <c r="AW234" s="14" t="s">
        <v>33</v>
      </c>
      <c r="AX234" s="14" t="s">
        <v>78</v>
      </c>
      <c r="AY234" s="229" t="s">
        <v>166</v>
      </c>
    </row>
    <row r="235" spans="1:65" s="2" customFormat="1" ht="33" customHeight="1">
      <c r="A235" s="34"/>
      <c r="B235" s="35"/>
      <c r="C235" s="192" t="s">
        <v>370</v>
      </c>
      <c r="D235" s="192" t="s">
        <v>168</v>
      </c>
      <c r="E235" s="193" t="s">
        <v>371</v>
      </c>
      <c r="F235" s="194" t="s">
        <v>372</v>
      </c>
      <c r="G235" s="195" t="s">
        <v>171</v>
      </c>
      <c r="H235" s="196">
        <v>750</v>
      </c>
      <c r="I235" s="197"/>
      <c r="J235" s="198">
        <f>ROUND(I235*H235,2)</f>
        <v>0</v>
      </c>
      <c r="K235" s="194" t="s">
        <v>172</v>
      </c>
      <c r="L235" s="39"/>
      <c r="M235" s="199" t="s">
        <v>19</v>
      </c>
      <c r="N235" s="200" t="s">
        <v>42</v>
      </c>
      <c r="O235" s="64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3" t="s">
        <v>173</v>
      </c>
      <c r="AT235" s="203" t="s">
        <v>168</v>
      </c>
      <c r="AU235" s="203" t="s">
        <v>80</v>
      </c>
      <c r="AY235" s="17" t="s">
        <v>166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7" t="s">
        <v>78</v>
      </c>
      <c r="BK235" s="204">
        <f>ROUND(I235*H235,2)</f>
        <v>0</v>
      </c>
      <c r="BL235" s="17" t="s">
        <v>173</v>
      </c>
      <c r="BM235" s="203" t="s">
        <v>373</v>
      </c>
    </row>
    <row r="236" spans="1:65" s="2" customFormat="1" ht="33" customHeight="1">
      <c r="A236" s="34"/>
      <c r="B236" s="35"/>
      <c r="C236" s="192" t="s">
        <v>374</v>
      </c>
      <c r="D236" s="192" t="s">
        <v>168</v>
      </c>
      <c r="E236" s="193" t="s">
        <v>375</v>
      </c>
      <c r="F236" s="194" t="s">
        <v>376</v>
      </c>
      <c r="G236" s="195" t="s">
        <v>171</v>
      </c>
      <c r="H236" s="196">
        <v>750</v>
      </c>
      <c r="I236" s="197"/>
      <c r="J236" s="198">
        <f>ROUND(I236*H236,2)</f>
        <v>0</v>
      </c>
      <c r="K236" s="194" t="s">
        <v>172</v>
      </c>
      <c r="L236" s="39"/>
      <c r="M236" s="199" t="s">
        <v>19</v>
      </c>
      <c r="N236" s="200" t="s">
        <v>42</v>
      </c>
      <c r="O236" s="64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3" t="s">
        <v>173</v>
      </c>
      <c r="AT236" s="203" t="s">
        <v>168</v>
      </c>
      <c r="AU236" s="203" t="s">
        <v>80</v>
      </c>
      <c r="AY236" s="17" t="s">
        <v>166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7" t="s">
        <v>78</v>
      </c>
      <c r="BK236" s="204">
        <f>ROUND(I236*H236,2)</f>
        <v>0</v>
      </c>
      <c r="BL236" s="17" t="s">
        <v>173</v>
      </c>
      <c r="BM236" s="203" t="s">
        <v>377</v>
      </c>
    </row>
    <row r="237" spans="1:65" s="2" customFormat="1" ht="16.5" customHeight="1">
      <c r="A237" s="34"/>
      <c r="B237" s="35"/>
      <c r="C237" s="241" t="s">
        <v>378</v>
      </c>
      <c r="D237" s="241" t="s">
        <v>345</v>
      </c>
      <c r="E237" s="242" t="s">
        <v>379</v>
      </c>
      <c r="F237" s="243" t="s">
        <v>380</v>
      </c>
      <c r="G237" s="244" t="s">
        <v>381</v>
      </c>
      <c r="H237" s="245">
        <v>11.25</v>
      </c>
      <c r="I237" s="246"/>
      <c r="J237" s="247">
        <f>ROUND(I237*H237,2)</f>
        <v>0</v>
      </c>
      <c r="K237" s="243" t="s">
        <v>172</v>
      </c>
      <c r="L237" s="248"/>
      <c r="M237" s="249" t="s">
        <v>19</v>
      </c>
      <c r="N237" s="250" t="s">
        <v>42</v>
      </c>
      <c r="O237" s="64"/>
      <c r="P237" s="201">
        <f>O237*H237</f>
        <v>0</v>
      </c>
      <c r="Q237" s="201">
        <v>1E-3</v>
      </c>
      <c r="R237" s="201">
        <f>Q237*H237</f>
        <v>1.125E-2</v>
      </c>
      <c r="S237" s="201">
        <v>0</v>
      </c>
      <c r="T237" s="20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3" t="s">
        <v>208</v>
      </c>
      <c r="AT237" s="203" t="s">
        <v>345</v>
      </c>
      <c r="AU237" s="203" t="s">
        <v>80</v>
      </c>
      <c r="AY237" s="17" t="s">
        <v>166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7" t="s">
        <v>78</v>
      </c>
      <c r="BK237" s="204">
        <f>ROUND(I237*H237,2)</f>
        <v>0</v>
      </c>
      <c r="BL237" s="17" t="s">
        <v>173</v>
      </c>
      <c r="BM237" s="203" t="s">
        <v>382</v>
      </c>
    </row>
    <row r="238" spans="1:65" s="14" customFormat="1" ht="11.25">
      <c r="B238" s="219"/>
      <c r="C238" s="220"/>
      <c r="D238" s="205" t="s">
        <v>177</v>
      </c>
      <c r="E238" s="220"/>
      <c r="F238" s="222" t="s">
        <v>383</v>
      </c>
      <c r="G238" s="220"/>
      <c r="H238" s="223">
        <v>11.25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177</v>
      </c>
      <c r="AU238" s="229" t="s">
        <v>80</v>
      </c>
      <c r="AV238" s="14" t="s">
        <v>80</v>
      </c>
      <c r="AW238" s="14" t="s">
        <v>4</v>
      </c>
      <c r="AX238" s="14" t="s">
        <v>78</v>
      </c>
      <c r="AY238" s="229" t="s">
        <v>166</v>
      </c>
    </row>
    <row r="239" spans="1:65" s="2" customFormat="1" ht="16.5" customHeight="1">
      <c r="A239" s="34"/>
      <c r="B239" s="35"/>
      <c r="C239" s="241" t="s">
        <v>384</v>
      </c>
      <c r="D239" s="241" t="s">
        <v>345</v>
      </c>
      <c r="E239" s="242" t="s">
        <v>385</v>
      </c>
      <c r="F239" s="243" t="s">
        <v>386</v>
      </c>
      <c r="G239" s="244" t="s">
        <v>245</v>
      </c>
      <c r="H239" s="245">
        <v>18.75</v>
      </c>
      <c r="I239" s="246"/>
      <c r="J239" s="247">
        <f>ROUND(I239*H239,2)</f>
        <v>0</v>
      </c>
      <c r="K239" s="243" t="s">
        <v>172</v>
      </c>
      <c r="L239" s="248"/>
      <c r="M239" s="249" t="s">
        <v>19</v>
      </c>
      <c r="N239" s="250" t="s">
        <v>42</v>
      </c>
      <c r="O239" s="64"/>
      <c r="P239" s="201">
        <f>O239*H239</f>
        <v>0</v>
      </c>
      <c r="Q239" s="201">
        <v>0.21</v>
      </c>
      <c r="R239" s="201">
        <f>Q239*H239</f>
        <v>3.9375</v>
      </c>
      <c r="S239" s="201">
        <v>0</v>
      </c>
      <c r="T239" s="20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3" t="s">
        <v>208</v>
      </c>
      <c r="AT239" s="203" t="s">
        <v>345</v>
      </c>
      <c r="AU239" s="203" t="s">
        <v>80</v>
      </c>
      <c r="AY239" s="17" t="s">
        <v>166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7" t="s">
        <v>78</v>
      </c>
      <c r="BK239" s="204">
        <f>ROUND(I239*H239,2)</f>
        <v>0</v>
      </c>
      <c r="BL239" s="17" t="s">
        <v>173</v>
      </c>
      <c r="BM239" s="203" t="s">
        <v>387</v>
      </c>
    </row>
    <row r="240" spans="1:65" s="14" customFormat="1" ht="11.25">
      <c r="B240" s="219"/>
      <c r="C240" s="220"/>
      <c r="D240" s="205" t="s">
        <v>177</v>
      </c>
      <c r="E240" s="221" t="s">
        <v>19</v>
      </c>
      <c r="F240" s="222" t="s">
        <v>388</v>
      </c>
      <c r="G240" s="220"/>
      <c r="H240" s="223">
        <v>18.75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177</v>
      </c>
      <c r="AU240" s="229" t="s">
        <v>80</v>
      </c>
      <c r="AV240" s="14" t="s">
        <v>80</v>
      </c>
      <c r="AW240" s="14" t="s">
        <v>33</v>
      </c>
      <c r="AX240" s="14" t="s">
        <v>78</v>
      </c>
      <c r="AY240" s="229" t="s">
        <v>166</v>
      </c>
    </row>
    <row r="241" spans="1:65" s="2" customFormat="1" ht="21.75" customHeight="1">
      <c r="A241" s="34"/>
      <c r="B241" s="35"/>
      <c r="C241" s="192" t="s">
        <v>389</v>
      </c>
      <c r="D241" s="192" t="s">
        <v>168</v>
      </c>
      <c r="E241" s="193" t="s">
        <v>390</v>
      </c>
      <c r="F241" s="194" t="s">
        <v>391</v>
      </c>
      <c r="G241" s="195" t="s">
        <v>171</v>
      </c>
      <c r="H241" s="196">
        <v>750</v>
      </c>
      <c r="I241" s="197"/>
      <c r="J241" s="198">
        <f>ROUND(I241*H241,2)</f>
        <v>0</v>
      </c>
      <c r="K241" s="194" t="s">
        <v>172</v>
      </c>
      <c r="L241" s="39"/>
      <c r="M241" s="199" t="s">
        <v>19</v>
      </c>
      <c r="N241" s="200" t="s">
        <v>42</v>
      </c>
      <c r="O241" s="64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3" t="s">
        <v>173</v>
      </c>
      <c r="AT241" s="203" t="s">
        <v>168</v>
      </c>
      <c r="AU241" s="203" t="s">
        <v>80</v>
      </c>
      <c r="AY241" s="17" t="s">
        <v>166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7" t="s">
        <v>78</v>
      </c>
      <c r="BK241" s="204">
        <f>ROUND(I241*H241,2)</f>
        <v>0</v>
      </c>
      <c r="BL241" s="17" t="s">
        <v>173</v>
      </c>
      <c r="BM241" s="203" t="s">
        <v>392</v>
      </c>
    </row>
    <row r="242" spans="1:65" s="2" customFormat="1" ht="16.5" customHeight="1">
      <c r="A242" s="34"/>
      <c r="B242" s="35"/>
      <c r="C242" s="192" t="s">
        <v>393</v>
      </c>
      <c r="D242" s="192" t="s">
        <v>168</v>
      </c>
      <c r="E242" s="193" t="s">
        <v>394</v>
      </c>
      <c r="F242" s="194" t="s">
        <v>395</v>
      </c>
      <c r="G242" s="195" t="s">
        <v>171</v>
      </c>
      <c r="H242" s="196">
        <v>750</v>
      </c>
      <c r="I242" s="197"/>
      <c r="J242" s="198">
        <f>ROUND(I242*H242,2)</f>
        <v>0</v>
      </c>
      <c r="K242" s="194" t="s">
        <v>172</v>
      </c>
      <c r="L242" s="39"/>
      <c r="M242" s="199" t="s">
        <v>19</v>
      </c>
      <c r="N242" s="200" t="s">
        <v>42</v>
      </c>
      <c r="O242" s="64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3" t="s">
        <v>173</v>
      </c>
      <c r="AT242" s="203" t="s">
        <v>168</v>
      </c>
      <c r="AU242" s="203" t="s">
        <v>80</v>
      </c>
      <c r="AY242" s="17" t="s">
        <v>166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7" t="s">
        <v>78</v>
      </c>
      <c r="BK242" s="204">
        <f>ROUND(I242*H242,2)</f>
        <v>0</v>
      </c>
      <c r="BL242" s="17" t="s">
        <v>173</v>
      </c>
      <c r="BM242" s="203" t="s">
        <v>396</v>
      </c>
    </row>
    <row r="243" spans="1:65" s="12" customFormat="1" ht="22.9" customHeight="1">
      <c r="B243" s="176"/>
      <c r="C243" s="177"/>
      <c r="D243" s="178" t="s">
        <v>70</v>
      </c>
      <c r="E243" s="190" t="s">
        <v>80</v>
      </c>
      <c r="F243" s="190" t="s">
        <v>397</v>
      </c>
      <c r="G243" s="177"/>
      <c r="H243" s="177"/>
      <c r="I243" s="180"/>
      <c r="J243" s="191">
        <f>BK243</f>
        <v>0</v>
      </c>
      <c r="K243" s="177"/>
      <c r="L243" s="182"/>
      <c r="M243" s="183"/>
      <c r="N243" s="184"/>
      <c r="O243" s="184"/>
      <c r="P243" s="185">
        <f>SUM(P244:P252)</f>
        <v>0</v>
      </c>
      <c r="Q243" s="184"/>
      <c r="R243" s="185">
        <f>SUM(R244:R252)</f>
        <v>119.31656156082001</v>
      </c>
      <c r="S243" s="184"/>
      <c r="T243" s="186">
        <f>SUM(T244:T252)</f>
        <v>0</v>
      </c>
      <c r="AR243" s="187" t="s">
        <v>78</v>
      </c>
      <c r="AT243" s="188" t="s">
        <v>70</v>
      </c>
      <c r="AU243" s="188" t="s">
        <v>78</v>
      </c>
      <c r="AY243" s="187" t="s">
        <v>166</v>
      </c>
      <c r="BK243" s="189">
        <f>SUM(BK244:BK252)</f>
        <v>0</v>
      </c>
    </row>
    <row r="244" spans="1:65" s="2" customFormat="1" ht="21.75" customHeight="1">
      <c r="A244" s="34"/>
      <c r="B244" s="35"/>
      <c r="C244" s="192" t="s">
        <v>398</v>
      </c>
      <c r="D244" s="192" t="s">
        <v>168</v>
      </c>
      <c r="E244" s="193" t="s">
        <v>399</v>
      </c>
      <c r="F244" s="194" t="s">
        <v>400</v>
      </c>
      <c r="G244" s="195" t="s">
        <v>245</v>
      </c>
      <c r="H244" s="196">
        <v>47.58</v>
      </c>
      <c r="I244" s="197"/>
      <c r="J244" s="198">
        <f>ROUND(I244*H244,2)</f>
        <v>0</v>
      </c>
      <c r="K244" s="194" t="s">
        <v>172</v>
      </c>
      <c r="L244" s="39"/>
      <c r="M244" s="199" t="s">
        <v>19</v>
      </c>
      <c r="N244" s="200" t="s">
        <v>42</v>
      </c>
      <c r="O244" s="64"/>
      <c r="P244" s="201">
        <f>O244*H244</f>
        <v>0</v>
      </c>
      <c r="Q244" s="201">
        <v>2.2563422040000001</v>
      </c>
      <c r="R244" s="201">
        <f>Q244*H244</f>
        <v>107.35676206632</v>
      </c>
      <c r="S244" s="201">
        <v>0</v>
      </c>
      <c r="T244" s="20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3" t="s">
        <v>173</v>
      </c>
      <c r="AT244" s="203" t="s">
        <v>168</v>
      </c>
      <c r="AU244" s="203" t="s">
        <v>80</v>
      </c>
      <c r="AY244" s="17" t="s">
        <v>166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7" t="s">
        <v>78</v>
      </c>
      <c r="BK244" s="204">
        <f>ROUND(I244*H244,2)</f>
        <v>0</v>
      </c>
      <c r="BL244" s="17" t="s">
        <v>173</v>
      </c>
      <c r="BM244" s="203" t="s">
        <v>401</v>
      </c>
    </row>
    <row r="245" spans="1:65" s="13" customFormat="1" ht="11.25">
      <c r="B245" s="209"/>
      <c r="C245" s="210"/>
      <c r="D245" s="205" t="s">
        <v>177</v>
      </c>
      <c r="E245" s="211" t="s">
        <v>19</v>
      </c>
      <c r="F245" s="212" t="s">
        <v>402</v>
      </c>
      <c r="G245" s="210"/>
      <c r="H245" s="211" t="s">
        <v>19</v>
      </c>
      <c r="I245" s="213"/>
      <c r="J245" s="210"/>
      <c r="K245" s="210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177</v>
      </c>
      <c r="AU245" s="218" t="s">
        <v>80</v>
      </c>
      <c r="AV245" s="13" t="s">
        <v>78</v>
      </c>
      <c r="AW245" s="13" t="s">
        <v>33</v>
      </c>
      <c r="AX245" s="13" t="s">
        <v>71</v>
      </c>
      <c r="AY245" s="218" t="s">
        <v>166</v>
      </c>
    </row>
    <row r="246" spans="1:65" s="14" customFormat="1" ht="11.25">
      <c r="B246" s="219"/>
      <c r="C246" s="220"/>
      <c r="D246" s="205" t="s">
        <v>177</v>
      </c>
      <c r="E246" s="221" t="s">
        <v>19</v>
      </c>
      <c r="F246" s="222" t="s">
        <v>279</v>
      </c>
      <c r="G246" s="220"/>
      <c r="H246" s="223">
        <v>47.58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177</v>
      </c>
      <c r="AU246" s="229" t="s">
        <v>80</v>
      </c>
      <c r="AV246" s="14" t="s">
        <v>80</v>
      </c>
      <c r="AW246" s="14" t="s">
        <v>33</v>
      </c>
      <c r="AX246" s="14" t="s">
        <v>78</v>
      </c>
      <c r="AY246" s="229" t="s">
        <v>166</v>
      </c>
    </row>
    <row r="247" spans="1:65" s="2" customFormat="1" ht="21.75" customHeight="1">
      <c r="A247" s="34"/>
      <c r="B247" s="35"/>
      <c r="C247" s="192" t="s">
        <v>403</v>
      </c>
      <c r="D247" s="192" t="s">
        <v>168</v>
      </c>
      <c r="E247" s="193" t="s">
        <v>404</v>
      </c>
      <c r="F247" s="194" t="s">
        <v>405</v>
      </c>
      <c r="G247" s="195" t="s">
        <v>245</v>
      </c>
      <c r="H247" s="196">
        <v>4.875</v>
      </c>
      <c r="I247" s="197"/>
      <c r="J247" s="198">
        <f>ROUND(I247*H247,2)</f>
        <v>0</v>
      </c>
      <c r="K247" s="194" t="s">
        <v>172</v>
      </c>
      <c r="L247" s="39"/>
      <c r="M247" s="199" t="s">
        <v>19</v>
      </c>
      <c r="N247" s="200" t="s">
        <v>42</v>
      </c>
      <c r="O247" s="64"/>
      <c r="P247" s="201">
        <f>O247*H247</f>
        <v>0</v>
      </c>
      <c r="Q247" s="201">
        <v>2.4532922039999998</v>
      </c>
      <c r="R247" s="201">
        <f>Q247*H247</f>
        <v>11.959799494499999</v>
      </c>
      <c r="S247" s="201">
        <v>0</v>
      </c>
      <c r="T247" s="20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3" t="s">
        <v>173</v>
      </c>
      <c r="AT247" s="203" t="s">
        <v>168</v>
      </c>
      <c r="AU247" s="203" t="s">
        <v>80</v>
      </c>
      <c r="AY247" s="17" t="s">
        <v>166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7" t="s">
        <v>78</v>
      </c>
      <c r="BK247" s="204">
        <f>ROUND(I247*H247,2)</f>
        <v>0</v>
      </c>
      <c r="BL247" s="17" t="s">
        <v>173</v>
      </c>
      <c r="BM247" s="203" t="s">
        <v>406</v>
      </c>
    </row>
    <row r="248" spans="1:65" s="13" customFormat="1" ht="11.25">
      <c r="B248" s="209"/>
      <c r="C248" s="210"/>
      <c r="D248" s="205" t="s">
        <v>177</v>
      </c>
      <c r="E248" s="211" t="s">
        <v>19</v>
      </c>
      <c r="F248" s="212" t="s">
        <v>280</v>
      </c>
      <c r="G248" s="210"/>
      <c r="H248" s="211" t="s">
        <v>19</v>
      </c>
      <c r="I248" s="213"/>
      <c r="J248" s="210"/>
      <c r="K248" s="210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177</v>
      </c>
      <c r="AU248" s="218" t="s">
        <v>80</v>
      </c>
      <c r="AV248" s="13" t="s">
        <v>78</v>
      </c>
      <c r="AW248" s="13" t="s">
        <v>33</v>
      </c>
      <c r="AX248" s="13" t="s">
        <v>71</v>
      </c>
      <c r="AY248" s="218" t="s">
        <v>166</v>
      </c>
    </row>
    <row r="249" spans="1:65" s="14" customFormat="1" ht="11.25">
      <c r="B249" s="219"/>
      <c r="C249" s="220"/>
      <c r="D249" s="205" t="s">
        <v>177</v>
      </c>
      <c r="E249" s="221" t="s">
        <v>19</v>
      </c>
      <c r="F249" s="222" t="s">
        <v>407</v>
      </c>
      <c r="G249" s="220"/>
      <c r="H249" s="223">
        <v>1.5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177</v>
      </c>
      <c r="AU249" s="229" t="s">
        <v>80</v>
      </c>
      <c r="AV249" s="14" t="s">
        <v>80</v>
      </c>
      <c r="AW249" s="14" t="s">
        <v>33</v>
      </c>
      <c r="AX249" s="14" t="s">
        <v>71</v>
      </c>
      <c r="AY249" s="229" t="s">
        <v>166</v>
      </c>
    </row>
    <row r="250" spans="1:65" s="13" customFormat="1" ht="11.25">
      <c r="B250" s="209"/>
      <c r="C250" s="210"/>
      <c r="D250" s="205" t="s">
        <v>177</v>
      </c>
      <c r="E250" s="211" t="s">
        <v>19</v>
      </c>
      <c r="F250" s="212" t="s">
        <v>284</v>
      </c>
      <c r="G250" s="210"/>
      <c r="H250" s="211" t="s">
        <v>19</v>
      </c>
      <c r="I250" s="213"/>
      <c r="J250" s="210"/>
      <c r="K250" s="210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177</v>
      </c>
      <c r="AU250" s="218" t="s">
        <v>80</v>
      </c>
      <c r="AV250" s="13" t="s">
        <v>78</v>
      </c>
      <c r="AW250" s="13" t="s">
        <v>33</v>
      </c>
      <c r="AX250" s="13" t="s">
        <v>71</v>
      </c>
      <c r="AY250" s="218" t="s">
        <v>166</v>
      </c>
    </row>
    <row r="251" spans="1:65" s="14" customFormat="1" ht="11.25">
      <c r="B251" s="219"/>
      <c r="C251" s="220"/>
      <c r="D251" s="205" t="s">
        <v>177</v>
      </c>
      <c r="E251" s="221" t="s">
        <v>19</v>
      </c>
      <c r="F251" s="222" t="s">
        <v>285</v>
      </c>
      <c r="G251" s="220"/>
      <c r="H251" s="223">
        <v>3.375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177</v>
      </c>
      <c r="AU251" s="229" t="s">
        <v>80</v>
      </c>
      <c r="AV251" s="14" t="s">
        <v>80</v>
      </c>
      <c r="AW251" s="14" t="s">
        <v>33</v>
      </c>
      <c r="AX251" s="14" t="s">
        <v>71</v>
      </c>
      <c r="AY251" s="229" t="s">
        <v>166</v>
      </c>
    </row>
    <row r="252" spans="1:65" s="15" customFormat="1" ht="11.25">
      <c r="B252" s="230"/>
      <c r="C252" s="231"/>
      <c r="D252" s="205" t="s">
        <v>177</v>
      </c>
      <c r="E252" s="232" t="s">
        <v>19</v>
      </c>
      <c r="F252" s="233" t="s">
        <v>191</v>
      </c>
      <c r="G252" s="231"/>
      <c r="H252" s="234">
        <v>4.875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177</v>
      </c>
      <c r="AU252" s="240" t="s">
        <v>80</v>
      </c>
      <c r="AV252" s="15" t="s">
        <v>173</v>
      </c>
      <c r="AW252" s="15" t="s">
        <v>33</v>
      </c>
      <c r="AX252" s="15" t="s">
        <v>78</v>
      </c>
      <c r="AY252" s="240" t="s">
        <v>166</v>
      </c>
    </row>
    <row r="253" spans="1:65" s="12" customFormat="1" ht="22.9" customHeight="1">
      <c r="B253" s="176"/>
      <c r="C253" s="177"/>
      <c r="D253" s="178" t="s">
        <v>70</v>
      </c>
      <c r="E253" s="190" t="s">
        <v>185</v>
      </c>
      <c r="F253" s="190" t="s">
        <v>408</v>
      </c>
      <c r="G253" s="177"/>
      <c r="H253" s="177"/>
      <c r="I253" s="180"/>
      <c r="J253" s="191">
        <f>BK253</f>
        <v>0</v>
      </c>
      <c r="K253" s="177"/>
      <c r="L253" s="182"/>
      <c r="M253" s="183"/>
      <c r="N253" s="184"/>
      <c r="O253" s="184"/>
      <c r="P253" s="185">
        <f>SUM(P254:P255)</f>
        <v>0</v>
      </c>
      <c r="Q253" s="184"/>
      <c r="R253" s="185">
        <f>SUM(R254:R255)</f>
        <v>0</v>
      </c>
      <c r="S253" s="184"/>
      <c r="T253" s="186">
        <f>SUM(T254:T255)</f>
        <v>0</v>
      </c>
      <c r="AR253" s="187" t="s">
        <v>78</v>
      </c>
      <c r="AT253" s="188" t="s">
        <v>70</v>
      </c>
      <c r="AU253" s="188" t="s">
        <v>78</v>
      </c>
      <c r="AY253" s="187" t="s">
        <v>166</v>
      </c>
      <c r="BK253" s="189">
        <f>SUM(BK254:BK255)</f>
        <v>0</v>
      </c>
    </row>
    <row r="254" spans="1:65" s="2" customFormat="1" ht="16.5" customHeight="1">
      <c r="A254" s="34"/>
      <c r="B254" s="35"/>
      <c r="C254" s="192" t="s">
        <v>409</v>
      </c>
      <c r="D254" s="192" t="s">
        <v>168</v>
      </c>
      <c r="E254" s="193" t="s">
        <v>410</v>
      </c>
      <c r="F254" s="194" t="s">
        <v>411</v>
      </c>
      <c r="G254" s="195" t="s">
        <v>215</v>
      </c>
      <c r="H254" s="196">
        <v>200</v>
      </c>
      <c r="I254" s="197"/>
      <c r="J254" s="198">
        <f>ROUND(I254*H254,2)</f>
        <v>0</v>
      </c>
      <c r="K254" s="194" t="s">
        <v>172</v>
      </c>
      <c r="L254" s="39"/>
      <c r="M254" s="199" t="s">
        <v>19</v>
      </c>
      <c r="N254" s="200" t="s">
        <v>42</v>
      </c>
      <c r="O254" s="64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3" t="s">
        <v>173</v>
      </c>
      <c r="AT254" s="203" t="s">
        <v>168</v>
      </c>
      <c r="AU254" s="203" t="s">
        <v>80</v>
      </c>
      <c r="AY254" s="17" t="s">
        <v>166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7" t="s">
        <v>78</v>
      </c>
      <c r="BK254" s="204">
        <f>ROUND(I254*H254,2)</f>
        <v>0</v>
      </c>
      <c r="BL254" s="17" t="s">
        <v>173</v>
      </c>
      <c r="BM254" s="203" t="s">
        <v>412</v>
      </c>
    </row>
    <row r="255" spans="1:65" s="2" customFormat="1" ht="21.75" customHeight="1">
      <c r="A255" s="34"/>
      <c r="B255" s="35"/>
      <c r="C255" s="192" t="s">
        <v>413</v>
      </c>
      <c r="D255" s="192" t="s">
        <v>168</v>
      </c>
      <c r="E255" s="193" t="s">
        <v>414</v>
      </c>
      <c r="F255" s="194" t="s">
        <v>415</v>
      </c>
      <c r="G255" s="195" t="s">
        <v>215</v>
      </c>
      <c r="H255" s="196">
        <v>54.7</v>
      </c>
      <c r="I255" s="197"/>
      <c r="J255" s="198">
        <f>ROUND(I255*H255,2)</f>
        <v>0</v>
      </c>
      <c r="K255" s="194" t="s">
        <v>172</v>
      </c>
      <c r="L255" s="39"/>
      <c r="M255" s="199" t="s">
        <v>19</v>
      </c>
      <c r="N255" s="200" t="s">
        <v>42</v>
      </c>
      <c r="O255" s="64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3" t="s">
        <v>173</v>
      </c>
      <c r="AT255" s="203" t="s">
        <v>168</v>
      </c>
      <c r="AU255" s="203" t="s">
        <v>80</v>
      </c>
      <c r="AY255" s="17" t="s">
        <v>166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7" t="s">
        <v>78</v>
      </c>
      <c r="BK255" s="204">
        <f>ROUND(I255*H255,2)</f>
        <v>0</v>
      </c>
      <c r="BL255" s="17" t="s">
        <v>173</v>
      </c>
      <c r="BM255" s="203" t="s">
        <v>416</v>
      </c>
    </row>
    <row r="256" spans="1:65" s="12" customFormat="1" ht="22.9" customHeight="1">
      <c r="B256" s="176"/>
      <c r="C256" s="177"/>
      <c r="D256" s="178" t="s">
        <v>70</v>
      </c>
      <c r="E256" s="190" t="s">
        <v>173</v>
      </c>
      <c r="F256" s="190" t="s">
        <v>417</v>
      </c>
      <c r="G256" s="177"/>
      <c r="H256" s="177"/>
      <c r="I256" s="180"/>
      <c r="J256" s="191">
        <f>BK256</f>
        <v>0</v>
      </c>
      <c r="K256" s="177"/>
      <c r="L256" s="182"/>
      <c r="M256" s="183"/>
      <c r="N256" s="184"/>
      <c r="O256" s="184"/>
      <c r="P256" s="185">
        <f>SUM(P257:P274)</f>
        <v>0</v>
      </c>
      <c r="Q256" s="184"/>
      <c r="R256" s="185">
        <f>SUM(R257:R274)</f>
        <v>46.857621324</v>
      </c>
      <c r="S256" s="184"/>
      <c r="T256" s="186">
        <f>SUM(T257:T274)</f>
        <v>0</v>
      </c>
      <c r="AR256" s="187" t="s">
        <v>78</v>
      </c>
      <c r="AT256" s="188" t="s">
        <v>70</v>
      </c>
      <c r="AU256" s="188" t="s">
        <v>78</v>
      </c>
      <c r="AY256" s="187" t="s">
        <v>166</v>
      </c>
      <c r="BK256" s="189">
        <f>SUM(BK257:BK274)</f>
        <v>0</v>
      </c>
    </row>
    <row r="257" spans="1:65" s="2" customFormat="1" ht="33" customHeight="1">
      <c r="A257" s="34"/>
      <c r="B257" s="35"/>
      <c r="C257" s="192" t="s">
        <v>418</v>
      </c>
      <c r="D257" s="192" t="s">
        <v>168</v>
      </c>
      <c r="E257" s="193" t="s">
        <v>419</v>
      </c>
      <c r="F257" s="194" t="s">
        <v>420</v>
      </c>
      <c r="G257" s="195" t="s">
        <v>245</v>
      </c>
      <c r="H257" s="196">
        <v>19</v>
      </c>
      <c r="I257" s="197"/>
      <c r="J257" s="198">
        <f>ROUND(I257*H257,2)</f>
        <v>0</v>
      </c>
      <c r="K257" s="194" t="s">
        <v>172</v>
      </c>
      <c r="L257" s="39"/>
      <c r="M257" s="199" t="s">
        <v>19</v>
      </c>
      <c r="N257" s="200" t="s">
        <v>42</v>
      </c>
      <c r="O257" s="64"/>
      <c r="P257" s="201">
        <f>O257*H257</f>
        <v>0</v>
      </c>
      <c r="Q257" s="201">
        <v>2.4533657400000002</v>
      </c>
      <c r="R257" s="201">
        <f>Q257*H257</f>
        <v>46.613949060000003</v>
      </c>
      <c r="S257" s="201">
        <v>0</v>
      </c>
      <c r="T257" s="20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3" t="s">
        <v>173</v>
      </c>
      <c r="AT257" s="203" t="s">
        <v>168</v>
      </c>
      <c r="AU257" s="203" t="s">
        <v>80</v>
      </c>
      <c r="AY257" s="17" t="s">
        <v>166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7" t="s">
        <v>78</v>
      </c>
      <c r="BK257" s="204">
        <f>ROUND(I257*H257,2)</f>
        <v>0</v>
      </c>
      <c r="BL257" s="17" t="s">
        <v>173</v>
      </c>
      <c r="BM257" s="203" t="s">
        <v>421</v>
      </c>
    </row>
    <row r="258" spans="1:65" s="14" customFormat="1" ht="11.25">
      <c r="B258" s="219"/>
      <c r="C258" s="220"/>
      <c r="D258" s="205" t="s">
        <v>177</v>
      </c>
      <c r="E258" s="221" t="s">
        <v>19</v>
      </c>
      <c r="F258" s="222" t="s">
        <v>422</v>
      </c>
      <c r="G258" s="220"/>
      <c r="H258" s="223">
        <v>19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177</v>
      </c>
      <c r="AU258" s="229" t="s">
        <v>80</v>
      </c>
      <c r="AV258" s="14" t="s">
        <v>80</v>
      </c>
      <c r="AW258" s="14" t="s">
        <v>33</v>
      </c>
      <c r="AX258" s="14" t="s">
        <v>78</v>
      </c>
      <c r="AY258" s="229" t="s">
        <v>166</v>
      </c>
    </row>
    <row r="259" spans="1:65" s="2" customFormat="1" ht="33" customHeight="1">
      <c r="A259" s="34"/>
      <c r="B259" s="35"/>
      <c r="C259" s="192" t="s">
        <v>423</v>
      </c>
      <c r="D259" s="192" t="s">
        <v>168</v>
      </c>
      <c r="E259" s="193" t="s">
        <v>424</v>
      </c>
      <c r="F259" s="194" t="s">
        <v>425</v>
      </c>
      <c r="G259" s="195" t="s">
        <v>171</v>
      </c>
      <c r="H259" s="196">
        <v>19</v>
      </c>
      <c r="I259" s="197"/>
      <c r="J259" s="198">
        <f>ROUND(I259*H259,2)</f>
        <v>0</v>
      </c>
      <c r="K259" s="194" t="s">
        <v>172</v>
      </c>
      <c r="L259" s="39"/>
      <c r="M259" s="199" t="s">
        <v>19</v>
      </c>
      <c r="N259" s="200" t="s">
        <v>42</v>
      </c>
      <c r="O259" s="64"/>
      <c r="P259" s="201">
        <f>O259*H259</f>
        <v>0</v>
      </c>
      <c r="Q259" s="201">
        <v>1.2824856000000001E-2</v>
      </c>
      <c r="R259" s="201">
        <f>Q259*H259</f>
        <v>0.24367226400000003</v>
      </c>
      <c r="S259" s="201">
        <v>0</v>
      </c>
      <c r="T259" s="20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3" t="s">
        <v>173</v>
      </c>
      <c r="AT259" s="203" t="s">
        <v>168</v>
      </c>
      <c r="AU259" s="203" t="s">
        <v>80</v>
      </c>
      <c r="AY259" s="17" t="s">
        <v>166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7" t="s">
        <v>78</v>
      </c>
      <c r="BK259" s="204">
        <f>ROUND(I259*H259,2)</f>
        <v>0</v>
      </c>
      <c r="BL259" s="17" t="s">
        <v>173</v>
      </c>
      <c r="BM259" s="203" t="s">
        <v>426</v>
      </c>
    </row>
    <row r="260" spans="1:65" s="14" customFormat="1" ht="11.25">
      <c r="B260" s="219"/>
      <c r="C260" s="220"/>
      <c r="D260" s="205" t="s">
        <v>177</v>
      </c>
      <c r="E260" s="221" t="s">
        <v>19</v>
      </c>
      <c r="F260" s="222" t="s">
        <v>427</v>
      </c>
      <c r="G260" s="220"/>
      <c r="H260" s="223">
        <v>19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177</v>
      </c>
      <c r="AU260" s="229" t="s">
        <v>80</v>
      </c>
      <c r="AV260" s="14" t="s">
        <v>80</v>
      </c>
      <c r="AW260" s="14" t="s">
        <v>33</v>
      </c>
      <c r="AX260" s="14" t="s">
        <v>78</v>
      </c>
      <c r="AY260" s="229" t="s">
        <v>166</v>
      </c>
    </row>
    <row r="261" spans="1:65" s="2" customFormat="1" ht="33" customHeight="1">
      <c r="A261" s="34"/>
      <c r="B261" s="35"/>
      <c r="C261" s="192" t="s">
        <v>428</v>
      </c>
      <c r="D261" s="192" t="s">
        <v>168</v>
      </c>
      <c r="E261" s="193" t="s">
        <v>429</v>
      </c>
      <c r="F261" s="194" t="s">
        <v>430</v>
      </c>
      <c r="G261" s="195" t="s">
        <v>171</v>
      </c>
      <c r="H261" s="196">
        <v>19</v>
      </c>
      <c r="I261" s="197"/>
      <c r="J261" s="198">
        <f>ROUND(I261*H261,2)</f>
        <v>0</v>
      </c>
      <c r="K261" s="194" t="s">
        <v>172</v>
      </c>
      <c r="L261" s="39"/>
      <c r="M261" s="199" t="s">
        <v>19</v>
      </c>
      <c r="N261" s="200" t="s">
        <v>42</v>
      </c>
      <c r="O261" s="64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3" t="s">
        <v>173</v>
      </c>
      <c r="AT261" s="203" t="s">
        <v>168</v>
      </c>
      <c r="AU261" s="203" t="s">
        <v>80</v>
      </c>
      <c r="AY261" s="17" t="s">
        <v>166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7" t="s">
        <v>78</v>
      </c>
      <c r="BK261" s="204">
        <f>ROUND(I261*H261,2)</f>
        <v>0</v>
      </c>
      <c r="BL261" s="17" t="s">
        <v>173</v>
      </c>
      <c r="BM261" s="203" t="s">
        <v>431</v>
      </c>
    </row>
    <row r="262" spans="1:65" s="2" customFormat="1" ht="21.75" customHeight="1">
      <c r="A262" s="34"/>
      <c r="B262" s="35"/>
      <c r="C262" s="192" t="s">
        <v>432</v>
      </c>
      <c r="D262" s="192" t="s">
        <v>168</v>
      </c>
      <c r="E262" s="193" t="s">
        <v>433</v>
      </c>
      <c r="F262" s="194" t="s">
        <v>434</v>
      </c>
      <c r="G262" s="195" t="s">
        <v>245</v>
      </c>
      <c r="H262" s="196">
        <v>9.0640000000000001</v>
      </c>
      <c r="I262" s="197"/>
      <c r="J262" s="198">
        <f>ROUND(I262*H262,2)</f>
        <v>0</v>
      </c>
      <c r="K262" s="194" t="s">
        <v>172</v>
      </c>
      <c r="L262" s="39"/>
      <c r="M262" s="199" t="s">
        <v>19</v>
      </c>
      <c r="N262" s="200" t="s">
        <v>42</v>
      </c>
      <c r="O262" s="64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3" t="s">
        <v>173</v>
      </c>
      <c r="AT262" s="203" t="s">
        <v>168</v>
      </c>
      <c r="AU262" s="203" t="s">
        <v>80</v>
      </c>
      <c r="AY262" s="17" t="s">
        <v>166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7" t="s">
        <v>78</v>
      </c>
      <c r="BK262" s="204">
        <f>ROUND(I262*H262,2)</f>
        <v>0</v>
      </c>
      <c r="BL262" s="17" t="s">
        <v>173</v>
      </c>
      <c r="BM262" s="203" t="s">
        <v>435</v>
      </c>
    </row>
    <row r="263" spans="1:65" s="13" customFormat="1" ht="11.25">
      <c r="B263" s="209"/>
      <c r="C263" s="210"/>
      <c r="D263" s="205" t="s">
        <v>177</v>
      </c>
      <c r="E263" s="211" t="s">
        <v>19</v>
      </c>
      <c r="F263" s="212" t="s">
        <v>266</v>
      </c>
      <c r="G263" s="210"/>
      <c r="H263" s="211" t="s">
        <v>19</v>
      </c>
      <c r="I263" s="213"/>
      <c r="J263" s="210"/>
      <c r="K263" s="210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177</v>
      </c>
      <c r="AU263" s="218" t="s">
        <v>80</v>
      </c>
      <c r="AV263" s="13" t="s">
        <v>78</v>
      </c>
      <c r="AW263" s="13" t="s">
        <v>33</v>
      </c>
      <c r="AX263" s="13" t="s">
        <v>71</v>
      </c>
      <c r="AY263" s="218" t="s">
        <v>166</v>
      </c>
    </row>
    <row r="264" spans="1:65" s="14" customFormat="1" ht="11.25">
      <c r="B264" s="219"/>
      <c r="C264" s="220"/>
      <c r="D264" s="205" t="s">
        <v>177</v>
      </c>
      <c r="E264" s="221" t="s">
        <v>19</v>
      </c>
      <c r="F264" s="222" t="s">
        <v>436</v>
      </c>
      <c r="G264" s="220"/>
      <c r="H264" s="223">
        <v>2.5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177</v>
      </c>
      <c r="AU264" s="229" t="s">
        <v>80</v>
      </c>
      <c r="AV264" s="14" t="s">
        <v>80</v>
      </c>
      <c r="AW264" s="14" t="s">
        <v>33</v>
      </c>
      <c r="AX264" s="14" t="s">
        <v>71</v>
      </c>
      <c r="AY264" s="229" t="s">
        <v>166</v>
      </c>
    </row>
    <row r="265" spans="1:65" s="13" customFormat="1" ht="11.25">
      <c r="B265" s="209"/>
      <c r="C265" s="210"/>
      <c r="D265" s="205" t="s">
        <v>177</v>
      </c>
      <c r="E265" s="211" t="s">
        <v>19</v>
      </c>
      <c r="F265" s="212" t="s">
        <v>294</v>
      </c>
      <c r="G265" s="210"/>
      <c r="H265" s="211" t="s">
        <v>19</v>
      </c>
      <c r="I265" s="213"/>
      <c r="J265" s="210"/>
      <c r="K265" s="210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177</v>
      </c>
      <c r="AU265" s="218" t="s">
        <v>80</v>
      </c>
      <c r="AV265" s="13" t="s">
        <v>78</v>
      </c>
      <c r="AW265" s="13" t="s">
        <v>33</v>
      </c>
      <c r="AX265" s="13" t="s">
        <v>71</v>
      </c>
      <c r="AY265" s="218" t="s">
        <v>166</v>
      </c>
    </row>
    <row r="266" spans="1:65" s="14" customFormat="1" ht="22.5">
      <c r="B266" s="219"/>
      <c r="C266" s="220"/>
      <c r="D266" s="205" t="s">
        <v>177</v>
      </c>
      <c r="E266" s="221" t="s">
        <v>19</v>
      </c>
      <c r="F266" s="222" t="s">
        <v>437</v>
      </c>
      <c r="G266" s="220"/>
      <c r="H266" s="223">
        <v>5.3879999999999999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177</v>
      </c>
      <c r="AU266" s="229" t="s">
        <v>80</v>
      </c>
      <c r="AV266" s="14" t="s">
        <v>80</v>
      </c>
      <c r="AW266" s="14" t="s">
        <v>33</v>
      </c>
      <c r="AX266" s="14" t="s">
        <v>71</v>
      </c>
      <c r="AY266" s="229" t="s">
        <v>166</v>
      </c>
    </row>
    <row r="267" spans="1:65" s="14" customFormat="1" ht="11.25">
      <c r="B267" s="219"/>
      <c r="C267" s="220"/>
      <c r="D267" s="205" t="s">
        <v>177</v>
      </c>
      <c r="E267" s="221" t="s">
        <v>19</v>
      </c>
      <c r="F267" s="222" t="s">
        <v>438</v>
      </c>
      <c r="G267" s="220"/>
      <c r="H267" s="223">
        <v>1.1759999999999999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177</v>
      </c>
      <c r="AU267" s="229" t="s">
        <v>80</v>
      </c>
      <c r="AV267" s="14" t="s">
        <v>80</v>
      </c>
      <c r="AW267" s="14" t="s">
        <v>33</v>
      </c>
      <c r="AX267" s="14" t="s">
        <v>71</v>
      </c>
      <c r="AY267" s="229" t="s">
        <v>166</v>
      </c>
    </row>
    <row r="268" spans="1:65" s="15" customFormat="1" ht="11.25">
      <c r="B268" s="230"/>
      <c r="C268" s="231"/>
      <c r="D268" s="205" t="s">
        <v>177</v>
      </c>
      <c r="E268" s="232" t="s">
        <v>19</v>
      </c>
      <c r="F268" s="233" t="s">
        <v>191</v>
      </c>
      <c r="G268" s="231"/>
      <c r="H268" s="234">
        <v>9.0640000000000001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177</v>
      </c>
      <c r="AU268" s="240" t="s">
        <v>80</v>
      </c>
      <c r="AV268" s="15" t="s">
        <v>173</v>
      </c>
      <c r="AW268" s="15" t="s">
        <v>33</v>
      </c>
      <c r="AX268" s="15" t="s">
        <v>78</v>
      </c>
      <c r="AY268" s="240" t="s">
        <v>166</v>
      </c>
    </row>
    <row r="269" spans="1:65" s="2" customFormat="1" ht="33" customHeight="1">
      <c r="A269" s="34"/>
      <c r="B269" s="35"/>
      <c r="C269" s="192" t="s">
        <v>439</v>
      </c>
      <c r="D269" s="192" t="s">
        <v>168</v>
      </c>
      <c r="E269" s="193" t="s">
        <v>440</v>
      </c>
      <c r="F269" s="194" t="s">
        <v>441</v>
      </c>
      <c r="G269" s="195" t="s">
        <v>245</v>
      </c>
      <c r="H269" s="196">
        <v>21.087</v>
      </c>
      <c r="I269" s="197"/>
      <c r="J269" s="198">
        <f>ROUND(I269*H269,2)</f>
        <v>0</v>
      </c>
      <c r="K269" s="194" t="s">
        <v>172</v>
      </c>
      <c r="L269" s="39"/>
      <c r="M269" s="199" t="s">
        <v>19</v>
      </c>
      <c r="N269" s="200" t="s">
        <v>42</v>
      </c>
      <c r="O269" s="64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3" t="s">
        <v>173</v>
      </c>
      <c r="AT269" s="203" t="s">
        <v>168</v>
      </c>
      <c r="AU269" s="203" t="s">
        <v>80</v>
      </c>
      <c r="AY269" s="17" t="s">
        <v>166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7" t="s">
        <v>78</v>
      </c>
      <c r="BK269" s="204">
        <f>ROUND(I269*H269,2)</f>
        <v>0</v>
      </c>
      <c r="BL269" s="17" t="s">
        <v>173</v>
      </c>
      <c r="BM269" s="203" t="s">
        <v>442</v>
      </c>
    </row>
    <row r="270" spans="1:65" s="13" customFormat="1" ht="11.25">
      <c r="B270" s="209"/>
      <c r="C270" s="210"/>
      <c r="D270" s="205" t="s">
        <v>177</v>
      </c>
      <c r="E270" s="211" t="s">
        <v>19</v>
      </c>
      <c r="F270" s="212" t="s">
        <v>443</v>
      </c>
      <c r="G270" s="210"/>
      <c r="H270" s="211" t="s">
        <v>19</v>
      </c>
      <c r="I270" s="213"/>
      <c r="J270" s="210"/>
      <c r="K270" s="210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177</v>
      </c>
      <c r="AU270" s="218" t="s">
        <v>80</v>
      </c>
      <c r="AV270" s="13" t="s">
        <v>78</v>
      </c>
      <c r="AW270" s="13" t="s">
        <v>33</v>
      </c>
      <c r="AX270" s="13" t="s">
        <v>71</v>
      </c>
      <c r="AY270" s="218" t="s">
        <v>166</v>
      </c>
    </row>
    <row r="271" spans="1:65" s="14" customFormat="1" ht="11.25">
      <c r="B271" s="219"/>
      <c r="C271" s="220"/>
      <c r="D271" s="205" t="s">
        <v>177</v>
      </c>
      <c r="E271" s="221" t="s">
        <v>19</v>
      </c>
      <c r="F271" s="222" t="s">
        <v>444</v>
      </c>
      <c r="G271" s="220"/>
      <c r="H271" s="223">
        <v>11.487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177</v>
      </c>
      <c r="AU271" s="229" t="s">
        <v>80</v>
      </c>
      <c r="AV271" s="14" t="s">
        <v>80</v>
      </c>
      <c r="AW271" s="14" t="s">
        <v>33</v>
      </c>
      <c r="AX271" s="14" t="s">
        <v>71</v>
      </c>
      <c r="AY271" s="229" t="s">
        <v>166</v>
      </c>
    </row>
    <row r="272" spans="1:65" s="13" customFormat="1" ht="11.25">
      <c r="B272" s="209"/>
      <c r="C272" s="210"/>
      <c r="D272" s="205" t="s">
        <v>177</v>
      </c>
      <c r="E272" s="211" t="s">
        <v>19</v>
      </c>
      <c r="F272" s="212" t="s">
        <v>445</v>
      </c>
      <c r="G272" s="210"/>
      <c r="H272" s="211" t="s">
        <v>19</v>
      </c>
      <c r="I272" s="213"/>
      <c r="J272" s="210"/>
      <c r="K272" s="210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177</v>
      </c>
      <c r="AU272" s="218" t="s">
        <v>80</v>
      </c>
      <c r="AV272" s="13" t="s">
        <v>78</v>
      </c>
      <c r="AW272" s="13" t="s">
        <v>33</v>
      </c>
      <c r="AX272" s="13" t="s">
        <v>71</v>
      </c>
      <c r="AY272" s="218" t="s">
        <v>166</v>
      </c>
    </row>
    <row r="273" spans="1:65" s="14" customFormat="1" ht="11.25">
      <c r="B273" s="219"/>
      <c r="C273" s="220"/>
      <c r="D273" s="205" t="s">
        <v>177</v>
      </c>
      <c r="E273" s="221" t="s">
        <v>19</v>
      </c>
      <c r="F273" s="222" t="s">
        <v>446</v>
      </c>
      <c r="G273" s="220"/>
      <c r="H273" s="223">
        <v>9.6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177</v>
      </c>
      <c r="AU273" s="229" t="s">
        <v>80</v>
      </c>
      <c r="AV273" s="14" t="s">
        <v>80</v>
      </c>
      <c r="AW273" s="14" t="s">
        <v>33</v>
      </c>
      <c r="AX273" s="14" t="s">
        <v>71</v>
      </c>
      <c r="AY273" s="229" t="s">
        <v>166</v>
      </c>
    </row>
    <row r="274" spans="1:65" s="15" customFormat="1" ht="11.25">
      <c r="B274" s="230"/>
      <c r="C274" s="231"/>
      <c r="D274" s="205" t="s">
        <v>177</v>
      </c>
      <c r="E274" s="232" t="s">
        <v>19</v>
      </c>
      <c r="F274" s="233" t="s">
        <v>191</v>
      </c>
      <c r="G274" s="231"/>
      <c r="H274" s="234">
        <v>21.087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177</v>
      </c>
      <c r="AU274" s="240" t="s">
        <v>80</v>
      </c>
      <c r="AV274" s="15" t="s">
        <v>173</v>
      </c>
      <c r="AW274" s="15" t="s">
        <v>33</v>
      </c>
      <c r="AX274" s="15" t="s">
        <v>78</v>
      </c>
      <c r="AY274" s="240" t="s">
        <v>166</v>
      </c>
    </row>
    <row r="275" spans="1:65" s="12" customFormat="1" ht="22.9" customHeight="1">
      <c r="B275" s="176"/>
      <c r="C275" s="177"/>
      <c r="D275" s="178" t="s">
        <v>70</v>
      </c>
      <c r="E275" s="190" t="s">
        <v>195</v>
      </c>
      <c r="F275" s="190" t="s">
        <v>447</v>
      </c>
      <c r="G275" s="177"/>
      <c r="H275" s="177"/>
      <c r="I275" s="180"/>
      <c r="J275" s="191">
        <f>BK275</f>
        <v>0</v>
      </c>
      <c r="K275" s="177"/>
      <c r="L275" s="182"/>
      <c r="M275" s="183"/>
      <c r="N275" s="184"/>
      <c r="O275" s="184"/>
      <c r="P275" s="185">
        <f>SUM(P276:P454)</f>
        <v>0</v>
      </c>
      <c r="Q275" s="184"/>
      <c r="R275" s="185">
        <f>SUM(R276:R454)</f>
        <v>1264.5503799999999</v>
      </c>
      <c r="S275" s="184"/>
      <c r="T275" s="186">
        <f>SUM(T276:T454)</f>
        <v>0</v>
      </c>
      <c r="AR275" s="187" t="s">
        <v>78</v>
      </c>
      <c r="AT275" s="188" t="s">
        <v>70</v>
      </c>
      <c r="AU275" s="188" t="s">
        <v>78</v>
      </c>
      <c r="AY275" s="187" t="s">
        <v>166</v>
      </c>
      <c r="BK275" s="189">
        <f>SUM(BK276:BK454)</f>
        <v>0</v>
      </c>
    </row>
    <row r="276" spans="1:65" s="2" customFormat="1" ht="33" customHeight="1">
      <c r="A276" s="34"/>
      <c r="B276" s="35"/>
      <c r="C276" s="192" t="s">
        <v>448</v>
      </c>
      <c r="D276" s="192" t="s">
        <v>168</v>
      </c>
      <c r="E276" s="193" t="s">
        <v>449</v>
      </c>
      <c r="F276" s="194" t="s">
        <v>450</v>
      </c>
      <c r="G276" s="195" t="s">
        <v>171</v>
      </c>
      <c r="H276" s="196">
        <v>3700</v>
      </c>
      <c r="I276" s="197"/>
      <c r="J276" s="198">
        <f>ROUND(I276*H276,2)</f>
        <v>0</v>
      </c>
      <c r="K276" s="194" t="s">
        <v>172</v>
      </c>
      <c r="L276" s="39"/>
      <c r="M276" s="199" t="s">
        <v>19</v>
      </c>
      <c r="N276" s="200" t="s">
        <v>42</v>
      </c>
      <c r="O276" s="64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3" t="s">
        <v>173</v>
      </c>
      <c r="AT276" s="203" t="s">
        <v>168</v>
      </c>
      <c r="AU276" s="203" t="s">
        <v>80</v>
      </c>
      <c r="AY276" s="17" t="s">
        <v>166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7" t="s">
        <v>78</v>
      </c>
      <c r="BK276" s="204">
        <f>ROUND(I276*H276,2)</f>
        <v>0</v>
      </c>
      <c r="BL276" s="17" t="s">
        <v>173</v>
      </c>
      <c r="BM276" s="203" t="s">
        <v>451</v>
      </c>
    </row>
    <row r="277" spans="1:65" s="2" customFormat="1" ht="19.5">
      <c r="A277" s="34"/>
      <c r="B277" s="35"/>
      <c r="C277" s="36"/>
      <c r="D277" s="205" t="s">
        <v>175</v>
      </c>
      <c r="E277" s="36"/>
      <c r="F277" s="206" t="s">
        <v>176</v>
      </c>
      <c r="G277" s="36"/>
      <c r="H277" s="36"/>
      <c r="I277" s="115"/>
      <c r="J277" s="36"/>
      <c r="K277" s="36"/>
      <c r="L277" s="39"/>
      <c r="M277" s="207"/>
      <c r="N277" s="208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175</v>
      </c>
      <c r="AU277" s="17" t="s">
        <v>80</v>
      </c>
    </row>
    <row r="278" spans="1:65" s="13" customFormat="1" ht="11.25">
      <c r="B278" s="209"/>
      <c r="C278" s="210"/>
      <c r="D278" s="205" t="s">
        <v>177</v>
      </c>
      <c r="E278" s="211" t="s">
        <v>19</v>
      </c>
      <c r="F278" s="212" t="s">
        <v>452</v>
      </c>
      <c r="G278" s="210"/>
      <c r="H278" s="211" t="s">
        <v>19</v>
      </c>
      <c r="I278" s="213"/>
      <c r="J278" s="210"/>
      <c r="K278" s="210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177</v>
      </c>
      <c r="AU278" s="218" t="s">
        <v>80</v>
      </c>
      <c r="AV278" s="13" t="s">
        <v>78</v>
      </c>
      <c r="AW278" s="13" t="s">
        <v>33</v>
      </c>
      <c r="AX278" s="13" t="s">
        <v>71</v>
      </c>
      <c r="AY278" s="218" t="s">
        <v>166</v>
      </c>
    </row>
    <row r="279" spans="1:65" s="14" customFormat="1" ht="11.25">
      <c r="B279" s="219"/>
      <c r="C279" s="220"/>
      <c r="D279" s="205" t="s">
        <v>177</v>
      </c>
      <c r="E279" s="221" t="s">
        <v>19</v>
      </c>
      <c r="F279" s="222" t="s">
        <v>71</v>
      </c>
      <c r="G279" s="220"/>
      <c r="H279" s="223">
        <v>0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177</v>
      </c>
      <c r="AU279" s="229" t="s">
        <v>80</v>
      </c>
      <c r="AV279" s="14" t="s">
        <v>80</v>
      </c>
      <c r="AW279" s="14" t="s">
        <v>33</v>
      </c>
      <c r="AX279" s="14" t="s">
        <v>71</v>
      </c>
      <c r="AY279" s="229" t="s">
        <v>166</v>
      </c>
    </row>
    <row r="280" spans="1:65" s="13" customFormat="1" ht="11.25">
      <c r="B280" s="209"/>
      <c r="C280" s="210"/>
      <c r="D280" s="205" t="s">
        <v>177</v>
      </c>
      <c r="E280" s="211" t="s">
        <v>19</v>
      </c>
      <c r="F280" s="212" t="s">
        <v>453</v>
      </c>
      <c r="G280" s="210"/>
      <c r="H280" s="211" t="s">
        <v>19</v>
      </c>
      <c r="I280" s="213"/>
      <c r="J280" s="210"/>
      <c r="K280" s="210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177</v>
      </c>
      <c r="AU280" s="218" t="s">
        <v>80</v>
      </c>
      <c r="AV280" s="13" t="s">
        <v>78</v>
      </c>
      <c r="AW280" s="13" t="s">
        <v>33</v>
      </c>
      <c r="AX280" s="13" t="s">
        <v>71</v>
      </c>
      <c r="AY280" s="218" t="s">
        <v>166</v>
      </c>
    </row>
    <row r="281" spans="1:65" s="14" customFormat="1" ht="11.25">
      <c r="B281" s="219"/>
      <c r="C281" s="220"/>
      <c r="D281" s="205" t="s">
        <v>177</v>
      </c>
      <c r="E281" s="221" t="s">
        <v>19</v>
      </c>
      <c r="F281" s="222" t="s">
        <v>71</v>
      </c>
      <c r="G281" s="220"/>
      <c r="H281" s="223">
        <v>0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177</v>
      </c>
      <c r="AU281" s="229" t="s">
        <v>80</v>
      </c>
      <c r="AV281" s="14" t="s">
        <v>80</v>
      </c>
      <c r="AW281" s="14" t="s">
        <v>33</v>
      </c>
      <c r="AX281" s="14" t="s">
        <v>71</v>
      </c>
      <c r="AY281" s="229" t="s">
        <v>166</v>
      </c>
    </row>
    <row r="282" spans="1:65" s="13" customFormat="1" ht="11.25">
      <c r="B282" s="209"/>
      <c r="C282" s="210"/>
      <c r="D282" s="205" t="s">
        <v>177</v>
      </c>
      <c r="E282" s="211" t="s">
        <v>19</v>
      </c>
      <c r="F282" s="212" t="s">
        <v>454</v>
      </c>
      <c r="G282" s="210"/>
      <c r="H282" s="211" t="s">
        <v>19</v>
      </c>
      <c r="I282" s="213"/>
      <c r="J282" s="210"/>
      <c r="K282" s="210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177</v>
      </c>
      <c r="AU282" s="218" t="s">
        <v>80</v>
      </c>
      <c r="AV282" s="13" t="s">
        <v>78</v>
      </c>
      <c r="AW282" s="13" t="s">
        <v>33</v>
      </c>
      <c r="AX282" s="13" t="s">
        <v>71</v>
      </c>
      <c r="AY282" s="218" t="s">
        <v>166</v>
      </c>
    </row>
    <row r="283" spans="1:65" s="14" customFormat="1" ht="11.25">
      <c r="B283" s="219"/>
      <c r="C283" s="220"/>
      <c r="D283" s="205" t="s">
        <v>177</v>
      </c>
      <c r="E283" s="221" t="s">
        <v>19</v>
      </c>
      <c r="F283" s="222" t="s">
        <v>455</v>
      </c>
      <c r="G283" s="220"/>
      <c r="H283" s="223">
        <v>510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177</v>
      </c>
      <c r="AU283" s="229" t="s">
        <v>80</v>
      </c>
      <c r="AV283" s="14" t="s">
        <v>80</v>
      </c>
      <c r="AW283" s="14" t="s">
        <v>33</v>
      </c>
      <c r="AX283" s="14" t="s">
        <v>71</v>
      </c>
      <c r="AY283" s="229" t="s">
        <v>166</v>
      </c>
    </row>
    <row r="284" spans="1:65" s="13" customFormat="1" ht="11.25">
      <c r="B284" s="209"/>
      <c r="C284" s="210"/>
      <c r="D284" s="205" t="s">
        <v>177</v>
      </c>
      <c r="E284" s="211" t="s">
        <v>19</v>
      </c>
      <c r="F284" s="212" t="s">
        <v>456</v>
      </c>
      <c r="G284" s="210"/>
      <c r="H284" s="211" t="s">
        <v>19</v>
      </c>
      <c r="I284" s="213"/>
      <c r="J284" s="210"/>
      <c r="K284" s="210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177</v>
      </c>
      <c r="AU284" s="218" t="s">
        <v>80</v>
      </c>
      <c r="AV284" s="13" t="s">
        <v>78</v>
      </c>
      <c r="AW284" s="13" t="s">
        <v>33</v>
      </c>
      <c r="AX284" s="13" t="s">
        <v>71</v>
      </c>
      <c r="AY284" s="218" t="s">
        <v>166</v>
      </c>
    </row>
    <row r="285" spans="1:65" s="14" customFormat="1" ht="11.25">
      <c r="B285" s="219"/>
      <c r="C285" s="220"/>
      <c r="D285" s="205" t="s">
        <v>177</v>
      </c>
      <c r="E285" s="221" t="s">
        <v>19</v>
      </c>
      <c r="F285" s="222" t="s">
        <v>71</v>
      </c>
      <c r="G285" s="220"/>
      <c r="H285" s="223">
        <v>0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177</v>
      </c>
      <c r="AU285" s="229" t="s">
        <v>80</v>
      </c>
      <c r="AV285" s="14" t="s">
        <v>80</v>
      </c>
      <c r="AW285" s="14" t="s">
        <v>33</v>
      </c>
      <c r="AX285" s="14" t="s">
        <v>71</v>
      </c>
      <c r="AY285" s="229" t="s">
        <v>166</v>
      </c>
    </row>
    <row r="286" spans="1:65" s="13" customFormat="1" ht="11.25">
      <c r="B286" s="209"/>
      <c r="C286" s="210"/>
      <c r="D286" s="205" t="s">
        <v>177</v>
      </c>
      <c r="E286" s="211" t="s">
        <v>19</v>
      </c>
      <c r="F286" s="212" t="s">
        <v>457</v>
      </c>
      <c r="G286" s="210"/>
      <c r="H286" s="211" t="s">
        <v>19</v>
      </c>
      <c r="I286" s="213"/>
      <c r="J286" s="210"/>
      <c r="K286" s="210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177</v>
      </c>
      <c r="AU286" s="218" t="s">
        <v>80</v>
      </c>
      <c r="AV286" s="13" t="s">
        <v>78</v>
      </c>
      <c r="AW286" s="13" t="s">
        <v>33</v>
      </c>
      <c r="AX286" s="13" t="s">
        <v>71</v>
      </c>
      <c r="AY286" s="218" t="s">
        <v>166</v>
      </c>
    </row>
    <row r="287" spans="1:65" s="14" customFormat="1" ht="11.25">
      <c r="B287" s="219"/>
      <c r="C287" s="220"/>
      <c r="D287" s="205" t="s">
        <v>177</v>
      </c>
      <c r="E287" s="221" t="s">
        <v>19</v>
      </c>
      <c r="F287" s="222" t="s">
        <v>458</v>
      </c>
      <c r="G287" s="220"/>
      <c r="H287" s="223">
        <v>170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177</v>
      </c>
      <c r="AU287" s="229" t="s">
        <v>80</v>
      </c>
      <c r="AV287" s="14" t="s">
        <v>80</v>
      </c>
      <c r="AW287" s="14" t="s">
        <v>33</v>
      </c>
      <c r="AX287" s="14" t="s">
        <v>71</v>
      </c>
      <c r="AY287" s="229" t="s">
        <v>166</v>
      </c>
    </row>
    <row r="288" spans="1:65" s="13" customFormat="1" ht="11.25">
      <c r="B288" s="209"/>
      <c r="C288" s="210"/>
      <c r="D288" s="205" t="s">
        <v>177</v>
      </c>
      <c r="E288" s="211" t="s">
        <v>19</v>
      </c>
      <c r="F288" s="212" t="s">
        <v>459</v>
      </c>
      <c r="G288" s="210"/>
      <c r="H288" s="211" t="s">
        <v>19</v>
      </c>
      <c r="I288" s="213"/>
      <c r="J288" s="210"/>
      <c r="K288" s="210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177</v>
      </c>
      <c r="AU288" s="218" t="s">
        <v>80</v>
      </c>
      <c r="AV288" s="13" t="s">
        <v>78</v>
      </c>
      <c r="AW288" s="13" t="s">
        <v>33</v>
      </c>
      <c r="AX288" s="13" t="s">
        <v>71</v>
      </c>
      <c r="AY288" s="218" t="s">
        <v>166</v>
      </c>
    </row>
    <row r="289" spans="1:65" s="14" customFormat="1" ht="11.25">
      <c r="B289" s="219"/>
      <c r="C289" s="220"/>
      <c r="D289" s="205" t="s">
        <v>177</v>
      </c>
      <c r="E289" s="221" t="s">
        <v>19</v>
      </c>
      <c r="F289" s="222" t="s">
        <v>460</v>
      </c>
      <c r="G289" s="220"/>
      <c r="H289" s="223">
        <v>1500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177</v>
      </c>
      <c r="AU289" s="229" t="s">
        <v>80</v>
      </c>
      <c r="AV289" s="14" t="s">
        <v>80</v>
      </c>
      <c r="AW289" s="14" t="s">
        <v>33</v>
      </c>
      <c r="AX289" s="14" t="s">
        <v>71</v>
      </c>
      <c r="AY289" s="229" t="s">
        <v>166</v>
      </c>
    </row>
    <row r="290" spans="1:65" s="13" customFormat="1" ht="22.5">
      <c r="B290" s="209"/>
      <c r="C290" s="210"/>
      <c r="D290" s="205" t="s">
        <v>177</v>
      </c>
      <c r="E290" s="211" t="s">
        <v>19</v>
      </c>
      <c r="F290" s="212" t="s">
        <v>461</v>
      </c>
      <c r="G290" s="210"/>
      <c r="H290" s="211" t="s">
        <v>19</v>
      </c>
      <c r="I290" s="213"/>
      <c r="J290" s="210"/>
      <c r="K290" s="210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177</v>
      </c>
      <c r="AU290" s="218" t="s">
        <v>80</v>
      </c>
      <c r="AV290" s="13" t="s">
        <v>78</v>
      </c>
      <c r="AW290" s="13" t="s">
        <v>33</v>
      </c>
      <c r="AX290" s="13" t="s">
        <v>71</v>
      </c>
      <c r="AY290" s="218" t="s">
        <v>166</v>
      </c>
    </row>
    <row r="291" spans="1:65" s="14" customFormat="1" ht="11.25">
      <c r="B291" s="219"/>
      <c r="C291" s="220"/>
      <c r="D291" s="205" t="s">
        <v>177</v>
      </c>
      <c r="E291" s="221" t="s">
        <v>19</v>
      </c>
      <c r="F291" s="222" t="s">
        <v>462</v>
      </c>
      <c r="G291" s="220"/>
      <c r="H291" s="223">
        <v>620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177</v>
      </c>
      <c r="AU291" s="229" t="s">
        <v>80</v>
      </c>
      <c r="AV291" s="14" t="s">
        <v>80</v>
      </c>
      <c r="AW291" s="14" t="s">
        <v>33</v>
      </c>
      <c r="AX291" s="14" t="s">
        <v>71</v>
      </c>
      <c r="AY291" s="229" t="s">
        <v>166</v>
      </c>
    </row>
    <row r="292" spans="1:65" s="13" customFormat="1" ht="11.25">
      <c r="B292" s="209"/>
      <c r="C292" s="210"/>
      <c r="D292" s="205" t="s">
        <v>177</v>
      </c>
      <c r="E292" s="211" t="s">
        <v>19</v>
      </c>
      <c r="F292" s="212" t="s">
        <v>463</v>
      </c>
      <c r="G292" s="210"/>
      <c r="H292" s="211" t="s">
        <v>19</v>
      </c>
      <c r="I292" s="213"/>
      <c r="J292" s="210"/>
      <c r="K292" s="210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177</v>
      </c>
      <c r="AU292" s="218" t="s">
        <v>80</v>
      </c>
      <c r="AV292" s="13" t="s">
        <v>78</v>
      </c>
      <c r="AW292" s="13" t="s">
        <v>33</v>
      </c>
      <c r="AX292" s="13" t="s">
        <v>71</v>
      </c>
      <c r="AY292" s="218" t="s">
        <v>166</v>
      </c>
    </row>
    <row r="293" spans="1:65" s="14" customFormat="1" ht="11.25">
      <c r="B293" s="219"/>
      <c r="C293" s="220"/>
      <c r="D293" s="205" t="s">
        <v>177</v>
      </c>
      <c r="E293" s="221" t="s">
        <v>19</v>
      </c>
      <c r="F293" s="222" t="s">
        <v>464</v>
      </c>
      <c r="G293" s="220"/>
      <c r="H293" s="223">
        <v>400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177</v>
      </c>
      <c r="AU293" s="229" t="s">
        <v>80</v>
      </c>
      <c r="AV293" s="14" t="s">
        <v>80</v>
      </c>
      <c r="AW293" s="14" t="s">
        <v>33</v>
      </c>
      <c r="AX293" s="14" t="s">
        <v>71</v>
      </c>
      <c r="AY293" s="229" t="s">
        <v>166</v>
      </c>
    </row>
    <row r="294" spans="1:65" s="13" customFormat="1" ht="22.5">
      <c r="B294" s="209"/>
      <c r="C294" s="210"/>
      <c r="D294" s="205" t="s">
        <v>177</v>
      </c>
      <c r="E294" s="211" t="s">
        <v>19</v>
      </c>
      <c r="F294" s="212" t="s">
        <v>465</v>
      </c>
      <c r="G294" s="210"/>
      <c r="H294" s="211" t="s">
        <v>19</v>
      </c>
      <c r="I294" s="213"/>
      <c r="J294" s="210"/>
      <c r="K294" s="210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177</v>
      </c>
      <c r="AU294" s="218" t="s">
        <v>80</v>
      </c>
      <c r="AV294" s="13" t="s">
        <v>78</v>
      </c>
      <c r="AW294" s="13" t="s">
        <v>33</v>
      </c>
      <c r="AX294" s="13" t="s">
        <v>71</v>
      </c>
      <c r="AY294" s="218" t="s">
        <v>166</v>
      </c>
    </row>
    <row r="295" spans="1:65" s="14" customFormat="1" ht="11.25">
      <c r="B295" s="219"/>
      <c r="C295" s="220"/>
      <c r="D295" s="205" t="s">
        <v>177</v>
      </c>
      <c r="E295" s="221" t="s">
        <v>19</v>
      </c>
      <c r="F295" s="222" t="s">
        <v>466</v>
      </c>
      <c r="G295" s="220"/>
      <c r="H295" s="223">
        <v>500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177</v>
      </c>
      <c r="AU295" s="229" t="s">
        <v>80</v>
      </c>
      <c r="AV295" s="14" t="s">
        <v>80</v>
      </c>
      <c r="AW295" s="14" t="s">
        <v>33</v>
      </c>
      <c r="AX295" s="14" t="s">
        <v>71</v>
      </c>
      <c r="AY295" s="229" t="s">
        <v>166</v>
      </c>
    </row>
    <row r="296" spans="1:65" s="15" customFormat="1" ht="11.25">
      <c r="B296" s="230"/>
      <c r="C296" s="231"/>
      <c r="D296" s="205" t="s">
        <v>177</v>
      </c>
      <c r="E296" s="232" t="s">
        <v>19</v>
      </c>
      <c r="F296" s="233" t="s">
        <v>191</v>
      </c>
      <c r="G296" s="231"/>
      <c r="H296" s="234">
        <v>3700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177</v>
      </c>
      <c r="AU296" s="240" t="s">
        <v>80</v>
      </c>
      <c r="AV296" s="15" t="s">
        <v>173</v>
      </c>
      <c r="AW296" s="15" t="s">
        <v>33</v>
      </c>
      <c r="AX296" s="15" t="s">
        <v>78</v>
      </c>
      <c r="AY296" s="240" t="s">
        <v>166</v>
      </c>
    </row>
    <row r="297" spans="1:65" s="2" customFormat="1" ht="21.75" customHeight="1">
      <c r="A297" s="34"/>
      <c r="B297" s="35"/>
      <c r="C297" s="192" t="s">
        <v>467</v>
      </c>
      <c r="D297" s="192" t="s">
        <v>168</v>
      </c>
      <c r="E297" s="193" t="s">
        <v>468</v>
      </c>
      <c r="F297" s="194" t="s">
        <v>469</v>
      </c>
      <c r="G297" s="195" t="s">
        <v>171</v>
      </c>
      <c r="H297" s="196">
        <v>5362</v>
      </c>
      <c r="I297" s="197"/>
      <c r="J297" s="198">
        <f>ROUND(I297*H297,2)</f>
        <v>0</v>
      </c>
      <c r="K297" s="194" t="s">
        <v>172</v>
      </c>
      <c r="L297" s="39"/>
      <c r="M297" s="199" t="s">
        <v>19</v>
      </c>
      <c r="N297" s="200" t="s">
        <v>42</v>
      </c>
      <c r="O297" s="64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3" t="s">
        <v>173</v>
      </c>
      <c r="AT297" s="203" t="s">
        <v>168</v>
      </c>
      <c r="AU297" s="203" t="s">
        <v>80</v>
      </c>
      <c r="AY297" s="17" t="s">
        <v>166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7" t="s">
        <v>78</v>
      </c>
      <c r="BK297" s="204">
        <f>ROUND(I297*H297,2)</f>
        <v>0</v>
      </c>
      <c r="BL297" s="17" t="s">
        <v>173</v>
      </c>
      <c r="BM297" s="203" t="s">
        <v>470</v>
      </c>
    </row>
    <row r="298" spans="1:65" s="2" customFormat="1" ht="19.5">
      <c r="A298" s="34"/>
      <c r="B298" s="35"/>
      <c r="C298" s="36"/>
      <c r="D298" s="205" t="s">
        <v>175</v>
      </c>
      <c r="E298" s="36"/>
      <c r="F298" s="206" t="s">
        <v>176</v>
      </c>
      <c r="G298" s="36"/>
      <c r="H298" s="36"/>
      <c r="I298" s="115"/>
      <c r="J298" s="36"/>
      <c r="K298" s="36"/>
      <c r="L298" s="39"/>
      <c r="M298" s="207"/>
      <c r="N298" s="208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175</v>
      </c>
      <c r="AU298" s="17" t="s">
        <v>80</v>
      </c>
    </row>
    <row r="299" spans="1:65" s="13" customFormat="1" ht="22.5">
      <c r="B299" s="209"/>
      <c r="C299" s="210"/>
      <c r="D299" s="205" t="s">
        <v>177</v>
      </c>
      <c r="E299" s="211" t="s">
        <v>19</v>
      </c>
      <c r="F299" s="212" t="s">
        <v>471</v>
      </c>
      <c r="G299" s="210"/>
      <c r="H299" s="211" t="s">
        <v>19</v>
      </c>
      <c r="I299" s="213"/>
      <c r="J299" s="210"/>
      <c r="K299" s="210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177</v>
      </c>
      <c r="AU299" s="218" t="s">
        <v>80</v>
      </c>
      <c r="AV299" s="13" t="s">
        <v>78</v>
      </c>
      <c r="AW299" s="13" t="s">
        <v>33</v>
      </c>
      <c r="AX299" s="13" t="s">
        <v>71</v>
      </c>
      <c r="AY299" s="218" t="s">
        <v>166</v>
      </c>
    </row>
    <row r="300" spans="1:65" s="14" customFormat="1" ht="11.25">
      <c r="B300" s="219"/>
      <c r="C300" s="220"/>
      <c r="D300" s="205" t="s">
        <v>177</v>
      </c>
      <c r="E300" s="221" t="s">
        <v>19</v>
      </c>
      <c r="F300" s="222" t="s">
        <v>472</v>
      </c>
      <c r="G300" s="220"/>
      <c r="H300" s="223">
        <v>1650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177</v>
      </c>
      <c r="AU300" s="229" t="s">
        <v>80</v>
      </c>
      <c r="AV300" s="14" t="s">
        <v>80</v>
      </c>
      <c r="AW300" s="14" t="s">
        <v>33</v>
      </c>
      <c r="AX300" s="14" t="s">
        <v>71</v>
      </c>
      <c r="AY300" s="229" t="s">
        <v>166</v>
      </c>
    </row>
    <row r="301" spans="1:65" s="13" customFormat="1" ht="22.5">
      <c r="B301" s="209"/>
      <c r="C301" s="210"/>
      <c r="D301" s="205" t="s">
        <v>177</v>
      </c>
      <c r="E301" s="211" t="s">
        <v>19</v>
      </c>
      <c r="F301" s="212" t="s">
        <v>473</v>
      </c>
      <c r="G301" s="210"/>
      <c r="H301" s="211" t="s">
        <v>19</v>
      </c>
      <c r="I301" s="213"/>
      <c r="J301" s="210"/>
      <c r="K301" s="210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177</v>
      </c>
      <c r="AU301" s="218" t="s">
        <v>80</v>
      </c>
      <c r="AV301" s="13" t="s">
        <v>78</v>
      </c>
      <c r="AW301" s="13" t="s">
        <v>33</v>
      </c>
      <c r="AX301" s="13" t="s">
        <v>71</v>
      </c>
      <c r="AY301" s="218" t="s">
        <v>166</v>
      </c>
    </row>
    <row r="302" spans="1:65" s="14" customFormat="1" ht="11.25">
      <c r="B302" s="219"/>
      <c r="C302" s="220"/>
      <c r="D302" s="205" t="s">
        <v>177</v>
      </c>
      <c r="E302" s="221" t="s">
        <v>19</v>
      </c>
      <c r="F302" s="222" t="s">
        <v>474</v>
      </c>
      <c r="G302" s="220"/>
      <c r="H302" s="223">
        <v>455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177</v>
      </c>
      <c r="AU302" s="229" t="s">
        <v>80</v>
      </c>
      <c r="AV302" s="14" t="s">
        <v>80</v>
      </c>
      <c r="AW302" s="14" t="s">
        <v>33</v>
      </c>
      <c r="AX302" s="14" t="s">
        <v>71</v>
      </c>
      <c r="AY302" s="229" t="s">
        <v>166</v>
      </c>
    </row>
    <row r="303" spans="1:65" s="13" customFormat="1" ht="11.25">
      <c r="B303" s="209"/>
      <c r="C303" s="210"/>
      <c r="D303" s="205" t="s">
        <v>177</v>
      </c>
      <c r="E303" s="211" t="s">
        <v>19</v>
      </c>
      <c r="F303" s="212" t="s">
        <v>475</v>
      </c>
      <c r="G303" s="210"/>
      <c r="H303" s="211" t="s">
        <v>19</v>
      </c>
      <c r="I303" s="213"/>
      <c r="J303" s="210"/>
      <c r="K303" s="210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177</v>
      </c>
      <c r="AU303" s="218" t="s">
        <v>80</v>
      </c>
      <c r="AV303" s="13" t="s">
        <v>78</v>
      </c>
      <c r="AW303" s="13" t="s">
        <v>33</v>
      </c>
      <c r="AX303" s="13" t="s">
        <v>71</v>
      </c>
      <c r="AY303" s="218" t="s">
        <v>166</v>
      </c>
    </row>
    <row r="304" spans="1:65" s="14" customFormat="1" ht="11.25">
      <c r="B304" s="219"/>
      <c r="C304" s="220"/>
      <c r="D304" s="205" t="s">
        <v>177</v>
      </c>
      <c r="E304" s="221" t="s">
        <v>19</v>
      </c>
      <c r="F304" s="222" t="s">
        <v>476</v>
      </c>
      <c r="G304" s="220"/>
      <c r="H304" s="223">
        <v>-77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177</v>
      </c>
      <c r="AU304" s="229" t="s">
        <v>80</v>
      </c>
      <c r="AV304" s="14" t="s">
        <v>80</v>
      </c>
      <c r="AW304" s="14" t="s">
        <v>33</v>
      </c>
      <c r="AX304" s="14" t="s">
        <v>71</v>
      </c>
      <c r="AY304" s="229" t="s">
        <v>166</v>
      </c>
    </row>
    <row r="305" spans="2:51" s="13" customFormat="1" ht="22.5">
      <c r="B305" s="209"/>
      <c r="C305" s="210"/>
      <c r="D305" s="205" t="s">
        <v>177</v>
      </c>
      <c r="E305" s="211" t="s">
        <v>19</v>
      </c>
      <c r="F305" s="212" t="s">
        <v>477</v>
      </c>
      <c r="G305" s="210"/>
      <c r="H305" s="211" t="s">
        <v>19</v>
      </c>
      <c r="I305" s="213"/>
      <c r="J305" s="210"/>
      <c r="K305" s="210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177</v>
      </c>
      <c r="AU305" s="218" t="s">
        <v>80</v>
      </c>
      <c r="AV305" s="13" t="s">
        <v>78</v>
      </c>
      <c r="AW305" s="13" t="s">
        <v>33</v>
      </c>
      <c r="AX305" s="13" t="s">
        <v>71</v>
      </c>
      <c r="AY305" s="218" t="s">
        <v>166</v>
      </c>
    </row>
    <row r="306" spans="2:51" s="14" customFormat="1" ht="11.25">
      <c r="B306" s="219"/>
      <c r="C306" s="220"/>
      <c r="D306" s="205" t="s">
        <v>177</v>
      </c>
      <c r="E306" s="221" t="s">
        <v>19</v>
      </c>
      <c r="F306" s="222" t="s">
        <v>464</v>
      </c>
      <c r="G306" s="220"/>
      <c r="H306" s="223">
        <v>400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177</v>
      </c>
      <c r="AU306" s="229" t="s">
        <v>80</v>
      </c>
      <c r="AV306" s="14" t="s">
        <v>80</v>
      </c>
      <c r="AW306" s="14" t="s">
        <v>33</v>
      </c>
      <c r="AX306" s="14" t="s">
        <v>71</v>
      </c>
      <c r="AY306" s="229" t="s">
        <v>166</v>
      </c>
    </row>
    <row r="307" spans="2:51" s="13" customFormat="1" ht="11.25">
      <c r="B307" s="209"/>
      <c r="C307" s="210"/>
      <c r="D307" s="205" t="s">
        <v>177</v>
      </c>
      <c r="E307" s="211" t="s">
        <v>19</v>
      </c>
      <c r="F307" s="212" t="s">
        <v>475</v>
      </c>
      <c r="G307" s="210"/>
      <c r="H307" s="211" t="s">
        <v>19</v>
      </c>
      <c r="I307" s="213"/>
      <c r="J307" s="210"/>
      <c r="K307" s="210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177</v>
      </c>
      <c r="AU307" s="218" t="s">
        <v>80</v>
      </c>
      <c r="AV307" s="13" t="s">
        <v>78</v>
      </c>
      <c r="AW307" s="13" t="s">
        <v>33</v>
      </c>
      <c r="AX307" s="13" t="s">
        <v>71</v>
      </c>
      <c r="AY307" s="218" t="s">
        <v>166</v>
      </c>
    </row>
    <row r="308" spans="2:51" s="14" customFormat="1" ht="11.25">
      <c r="B308" s="219"/>
      <c r="C308" s="220"/>
      <c r="D308" s="205" t="s">
        <v>177</v>
      </c>
      <c r="E308" s="221" t="s">
        <v>19</v>
      </c>
      <c r="F308" s="222" t="s">
        <v>476</v>
      </c>
      <c r="G308" s="220"/>
      <c r="H308" s="223">
        <v>-77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177</v>
      </c>
      <c r="AU308" s="229" t="s">
        <v>80</v>
      </c>
      <c r="AV308" s="14" t="s">
        <v>80</v>
      </c>
      <c r="AW308" s="14" t="s">
        <v>33</v>
      </c>
      <c r="AX308" s="14" t="s">
        <v>71</v>
      </c>
      <c r="AY308" s="229" t="s">
        <v>166</v>
      </c>
    </row>
    <row r="309" spans="2:51" s="13" customFormat="1" ht="11.25">
      <c r="B309" s="209"/>
      <c r="C309" s="210"/>
      <c r="D309" s="205" t="s">
        <v>177</v>
      </c>
      <c r="E309" s="211" t="s">
        <v>19</v>
      </c>
      <c r="F309" s="212" t="s">
        <v>478</v>
      </c>
      <c r="G309" s="210"/>
      <c r="H309" s="211" t="s">
        <v>19</v>
      </c>
      <c r="I309" s="213"/>
      <c r="J309" s="210"/>
      <c r="K309" s="210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177</v>
      </c>
      <c r="AU309" s="218" t="s">
        <v>80</v>
      </c>
      <c r="AV309" s="13" t="s">
        <v>78</v>
      </c>
      <c r="AW309" s="13" t="s">
        <v>33</v>
      </c>
      <c r="AX309" s="13" t="s">
        <v>71</v>
      </c>
      <c r="AY309" s="218" t="s">
        <v>166</v>
      </c>
    </row>
    <row r="310" spans="2:51" s="14" customFormat="1" ht="11.25">
      <c r="B310" s="219"/>
      <c r="C310" s="220"/>
      <c r="D310" s="205" t="s">
        <v>177</v>
      </c>
      <c r="E310" s="221" t="s">
        <v>19</v>
      </c>
      <c r="F310" s="222" t="s">
        <v>455</v>
      </c>
      <c r="G310" s="220"/>
      <c r="H310" s="223">
        <v>510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177</v>
      </c>
      <c r="AU310" s="229" t="s">
        <v>80</v>
      </c>
      <c r="AV310" s="14" t="s">
        <v>80</v>
      </c>
      <c r="AW310" s="14" t="s">
        <v>33</v>
      </c>
      <c r="AX310" s="14" t="s">
        <v>71</v>
      </c>
      <c r="AY310" s="229" t="s">
        <v>166</v>
      </c>
    </row>
    <row r="311" spans="2:51" s="13" customFormat="1" ht="11.25">
      <c r="B311" s="209"/>
      <c r="C311" s="210"/>
      <c r="D311" s="205" t="s">
        <v>177</v>
      </c>
      <c r="E311" s="211" t="s">
        <v>19</v>
      </c>
      <c r="F311" s="212" t="s">
        <v>475</v>
      </c>
      <c r="G311" s="210"/>
      <c r="H311" s="211" t="s">
        <v>19</v>
      </c>
      <c r="I311" s="213"/>
      <c r="J311" s="210"/>
      <c r="K311" s="210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177</v>
      </c>
      <c r="AU311" s="218" t="s">
        <v>80</v>
      </c>
      <c r="AV311" s="13" t="s">
        <v>78</v>
      </c>
      <c r="AW311" s="13" t="s">
        <v>33</v>
      </c>
      <c r="AX311" s="13" t="s">
        <v>71</v>
      </c>
      <c r="AY311" s="218" t="s">
        <v>166</v>
      </c>
    </row>
    <row r="312" spans="2:51" s="14" customFormat="1" ht="11.25">
      <c r="B312" s="219"/>
      <c r="C312" s="220"/>
      <c r="D312" s="205" t="s">
        <v>177</v>
      </c>
      <c r="E312" s="221" t="s">
        <v>19</v>
      </c>
      <c r="F312" s="222" t="s">
        <v>479</v>
      </c>
      <c r="G312" s="220"/>
      <c r="H312" s="223">
        <v>-69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177</v>
      </c>
      <c r="AU312" s="229" t="s">
        <v>80</v>
      </c>
      <c r="AV312" s="14" t="s">
        <v>80</v>
      </c>
      <c r="AW312" s="14" t="s">
        <v>33</v>
      </c>
      <c r="AX312" s="14" t="s">
        <v>71</v>
      </c>
      <c r="AY312" s="229" t="s">
        <v>166</v>
      </c>
    </row>
    <row r="313" spans="2:51" s="13" customFormat="1" ht="11.25">
      <c r="B313" s="209"/>
      <c r="C313" s="210"/>
      <c r="D313" s="205" t="s">
        <v>177</v>
      </c>
      <c r="E313" s="211" t="s">
        <v>19</v>
      </c>
      <c r="F313" s="212" t="s">
        <v>480</v>
      </c>
      <c r="G313" s="210"/>
      <c r="H313" s="211" t="s">
        <v>19</v>
      </c>
      <c r="I313" s="213"/>
      <c r="J313" s="210"/>
      <c r="K313" s="210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177</v>
      </c>
      <c r="AU313" s="218" t="s">
        <v>80</v>
      </c>
      <c r="AV313" s="13" t="s">
        <v>78</v>
      </c>
      <c r="AW313" s="13" t="s">
        <v>33</v>
      </c>
      <c r="AX313" s="13" t="s">
        <v>71</v>
      </c>
      <c r="AY313" s="218" t="s">
        <v>166</v>
      </c>
    </row>
    <row r="314" spans="2:51" s="14" customFormat="1" ht="11.25">
      <c r="B314" s="219"/>
      <c r="C314" s="220"/>
      <c r="D314" s="205" t="s">
        <v>177</v>
      </c>
      <c r="E314" s="221" t="s">
        <v>19</v>
      </c>
      <c r="F314" s="222" t="s">
        <v>458</v>
      </c>
      <c r="G314" s="220"/>
      <c r="H314" s="223">
        <v>170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177</v>
      </c>
      <c r="AU314" s="229" t="s">
        <v>80</v>
      </c>
      <c r="AV314" s="14" t="s">
        <v>80</v>
      </c>
      <c r="AW314" s="14" t="s">
        <v>33</v>
      </c>
      <c r="AX314" s="14" t="s">
        <v>71</v>
      </c>
      <c r="AY314" s="229" t="s">
        <v>166</v>
      </c>
    </row>
    <row r="315" spans="2:51" s="13" customFormat="1" ht="11.25">
      <c r="B315" s="209"/>
      <c r="C315" s="210"/>
      <c r="D315" s="205" t="s">
        <v>177</v>
      </c>
      <c r="E315" s="211" t="s">
        <v>19</v>
      </c>
      <c r="F315" s="212" t="s">
        <v>481</v>
      </c>
      <c r="G315" s="210"/>
      <c r="H315" s="211" t="s">
        <v>19</v>
      </c>
      <c r="I315" s="213"/>
      <c r="J315" s="210"/>
      <c r="K315" s="210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177</v>
      </c>
      <c r="AU315" s="218" t="s">
        <v>80</v>
      </c>
      <c r="AV315" s="13" t="s">
        <v>78</v>
      </c>
      <c r="AW315" s="13" t="s">
        <v>33</v>
      </c>
      <c r="AX315" s="13" t="s">
        <v>71</v>
      </c>
      <c r="AY315" s="218" t="s">
        <v>166</v>
      </c>
    </row>
    <row r="316" spans="2:51" s="14" customFormat="1" ht="11.25">
      <c r="B316" s="219"/>
      <c r="C316" s="220"/>
      <c r="D316" s="205" t="s">
        <v>177</v>
      </c>
      <c r="E316" s="221" t="s">
        <v>19</v>
      </c>
      <c r="F316" s="222" t="s">
        <v>460</v>
      </c>
      <c r="G316" s="220"/>
      <c r="H316" s="223">
        <v>1500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177</v>
      </c>
      <c r="AU316" s="229" t="s">
        <v>80</v>
      </c>
      <c r="AV316" s="14" t="s">
        <v>80</v>
      </c>
      <c r="AW316" s="14" t="s">
        <v>33</v>
      </c>
      <c r="AX316" s="14" t="s">
        <v>71</v>
      </c>
      <c r="AY316" s="229" t="s">
        <v>166</v>
      </c>
    </row>
    <row r="317" spans="2:51" s="13" customFormat="1" ht="11.25">
      <c r="B317" s="209"/>
      <c r="C317" s="210"/>
      <c r="D317" s="205" t="s">
        <v>177</v>
      </c>
      <c r="E317" s="211" t="s">
        <v>19</v>
      </c>
      <c r="F317" s="212" t="s">
        <v>482</v>
      </c>
      <c r="G317" s="210"/>
      <c r="H317" s="211" t="s">
        <v>19</v>
      </c>
      <c r="I317" s="213"/>
      <c r="J317" s="210"/>
      <c r="K317" s="210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177</v>
      </c>
      <c r="AU317" s="218" t="s">
        <v>80</v>
      </c>
      <c r="AV317" s="13" t="s">
        <v>78</v>
      </c>
      <c r="AW317" s="13" t="s">
        <v>33</v>
      </c>
      <c r="AX317" s="13" t="s">
        <v>71</v>
      </c>
      <c r="AY317" s="218" t="s">
        <v>166</v>
      </c>
    </row>
    <row r="318" spans="2:51" s="14" customFormat="1" ht="11.25">
      <c r="B318" s="219"/>
      <c r="C318" s="220"/>
      <c r="D318" s="205" t="s">
        <v>177</v>
      </c>
      <c r="E318" s="221" t="s">
        <v>19</v>
      </c>
      <c r="F318" s="222" t="s">
        <v>464</v>
      </c>
      <c r="G318" s="220"/>
      <c r="H318" s="223">
        <v>400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177</v>
      </c>
      <c r="AU318" s="229" t="s">
        <v>80</v>
      </c>
      <c r="AV318" s="14" t="s">
        <v>80</v>
      </c>
      <c r="AW318" s="14" t="s">
        <v>33</v>
      </c>
      <c r="AX318" s="14" t="s">
        <v>71</v>
      </c>
      <c r="AY318" s="229" t="s">
        <v>166</v>
      </c>
    </row>
    <row r="319" spans="2:51" s="13" customFormat="1" ht="22.5">
      <c r="B319" s="209"/>
      <c r="C319" s="210"/>
      <c r="D319" s="205" t="s">
        <v>177</v>
      </c>
      <c r="E319" s="211" t="s">
        <v>19</v>
      </c>
      <c r="F319" s="212" t="s">
        <v>483</v>
      </c>
      <c r="G319" s="210"/>
      <c r="H319" s="211" t="s">
        <v>19</v>
      </c>
      <c r="I319" s="213"/>
      <c r="J319" s="210"/>
      <c r="K319" s="210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177</v>
      </c>
      <c r="AU319" s="218" t="s">
        <v>80</v>
      </c>
      <c r="AV319" s="13" t="s">
        <v>78</v>
      </c>
      <c r="AW319" s="13" t="s">
        <v>33</v>
      </c>
      <c r="AX319" s="13" t="s">
        <v>71</v>
      </c>
      <c r="AY319" s="218" t="s">
        <v>166</v>
      </c>
    </row>
    <row r="320" spans="2:51" s="14" customFormat="1" ht="11.25">
      <c r="B320" s="219"/>
      <c r="C320" s="220"/>
      <c r="D320" s="205" t="s">
        <v>177</v>
      </c>
      <c r="E320" s="221" t="s">
        <v>19</v>
      </c>
      <c r="F320" s="222" t="s">
        <v>466</v>
      </c>
      <c r="G320" s="220"/>
      <c r="H320" s="223">
        <v>500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177</v>
      </c>
      <c r="AU320" s="229" t="s">
        <v>80</v>
      </c>
      <c r="AV320" s="14" t="s">
        <v>80</v>
      </c>
      <c r="AW320" s="14" t="s">
        <v>33</v>
      </c>
      <c r="AX320" s="14" t="s">
        <v>71</v>
      </c>
      <c r="AY320" s="229" t="s">
        <v>166</v>
      </c>
    </row>
    <row r="321" spans="1:65" s="15" customFormat="1" ht="11.25">
      <c r="B321" s="230"/>
      <c r="C321" s="231"/>
      <c r="D321" s="205" t="s">
        <v>177</v>
      </c>
      <c r="E321" s="232" t="s">
        <v>19</v>
      </c>
      <c r="F321" s="233" t="s">
        <v>191</v>
      </c>
      <c r="G321" s="231"/>
      <c r="H321" s="234">
        <v>5362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177</v>
      </c>
      <c r="AU321" s="240" t="s">
        <v>80</v>
      </c>
      <c r="AV321" s="15" t="s">
        <v>173</v>
      </c>
      <c r="AW321" s="15" t="s">
        <v>33</v>
      </c>
      <c r="AX321" s="15" t="s">
        <v>78</v>
      </c>
      <c r="AY321" s="240" t="s">
        <v>166</v>
      </c>
    </row>
    <row r="322" spans="1:65" s="2" customFormat="1" ht="21.75" customHeight="1">
      <c r="A322" s="34"/>
      <c r="B322" s="35"/>
      <c r="C322" s="192" t="s">
        <v>484</v>
      </c>
      <c r="D322" s="192" t="s">
        <v>168</v>
      </c>
      <c r="E322" s="193" t="s">
        <v>485</v>
      </c>
      <c r="F322" s="194" t="s">
        <v>486</v>
      </c>
      <c r="G322" s="195" t="s">
        <v>171</v>
      </c>
      <c r="H322" s="196">
        <v>2091</v>
      </c>
      <c r="I322" s="197"/>
      <c r="J322" s="198">
        <f>ROUND(I322*H322,2)</f>
        <v>0</v>
      </c>
      <c r="K322" s="194" t="s">
        <v>172</v>
      </c>
      <c r="L322" s="39"/>
      <c r="M322" s="199" t="s">
        <v>19</v>
      </c>
      <c r="N322" s="200" t="s">
        <v>42</v>
      </c>
      <c r="O322" s="64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3" t="s">
        <v>173</v>
      </c>
      <c r="AT322" s="203" t="s">
        <v>168</v>
      </c>
      <c r="AU322" s="203" t="s">
        <v>80</v>
      </c>
      <c r="AY322" s="17" t="s">
        <v>166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7" t="s">
        <v>78</v>
      </c>
      <c r="BK322" s="204">
        <f>ROUND(I322*H322,2)</f>
        <v>0</v>
      </c>
      <c r="BL322" s="17" t="s">
        <v>173</v>
      </c>
      <c r="BM322" s="203" t="s">
        <v>487</v>
      </c>
    </row>
    <row r="323" spans="1:65" s="2" customFormat="1" ht="19.5">
      <c r="A323" s="34"/>
      <c r="B323" s="35"/>
      <c r="C323" s="36"/>
      <c r="D323" s="205" t="s">
        <v>175</v>
      </c>
      <c r="E323" s="36"/>
      <c r="F323" s="206" t="s">
        <v>176</v>
      </c>
      <c r="G323" s="36"/>
      <c r="H323" s="36"/>
      <c r="I323" s="115"/>
      <c r="J323" s="36"/>
      <c r="K323" s="36"/>
      <c r="L323" s="39"/>
      <c r="M323" s="207"/>
      <c r="N323" s="208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175</v>
      </c>
      <c r="AU323" s="17" t="s">
        <v>80</v>
      </c>
    </row>
    <row r="324" spans="1:65" s="13" customFormat="1" ht="22.5">
      <c r="B324" s="209"/>
      <c r="C324" s="210"/>
      <c r="D324" s="205" t="s">
        <v>177</v>
      </c>
      <c r="E324" s="211" t="s">
        <v>19</v>
      </c>
      <c r="F324" s="212" t="s">
        <v>488</v>
      </c>
      <c r="G324" s="210"/>
      <c r="H324" s="211" t="s">
        <v>19</v>
      </c>
      <c r="I324" s="213"/>
      <c r="J324" s="210"/>
      <c r="K324" s="210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177</v>
      </c>
      <c r="AU324" s="218" t="s">
        <v>80</v>
      </c>
      <c r="AV324" s="13" t="s">
        <v>78</v>
      </c>
      <c r="AW324" s="13" t="s">
        <v>33</v>
      </c>
      <c r="AX324" s="13" t="s">
        <v>71</v>
      </c>
      <c r="AY324" s="218" t="s">
        <v>166</v>
      </c>
    </row>
    <row r="325" spans="1:65" s="14" customFormat="1" ht="11.25">
      <c r="B325" s="219"/>
      <c r="C325" s="220"/>
      <c r="D325" s="205" t="s">
        <v>177</v>
      </c>
      <c r="E325" s="221" t="s">
        <v>19</v>
      </c>
      <c r="F325" s="222" t="s">
        <v>472</v>
      </c>
      <c r="G325" s="220"/>
      <c r="H325" s="223">
        <v>1650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177</v>
      </c>
      <c r="AU325" s="229" t="s">
        <v>80</v>
      </c>
      <c r="AV325" s="14" t="s">
        <v>80</v>
      </c>
      <c r="AW325" s="14" t="s">
        <v>33</v>
      </c>
      <c r="AX325" s="14" t="s">
        <v>71</v>
      </c>
      <c r="AY325" s="229" t="s">
        <v>166</v>
      </c>
    </row>
    <row r="326" spans="1:65" s="13" customFormat="1" ht="11.25">
      <c r="B326" s="209"/>
      <c r="C326" s="210"/>
      <c r="D326" s="205" t="s">
        <v>177</v>
      </c>
      <c r="E326" s="211" t="s">
        <v>19</v>
      </c>
      <c r="F326" s="212" t="s">
        <v>489</v>
      </c>
      <c r="G326" s="210"/>
      <c r="H326" s="211" t="s">
        <v>19</v>
      </c>
      <c r="I326" s="213"/>
      <c r="J326" s="210"/>
      <c r="K326" s="210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177</v>
      </c>
      <c r="AU326" s="218" t="s">
        <v>80</v>
      </c>
      <c r="AV326" s="13" t="s">
        <v>78</v>
      </c>
      <c r="AW326" s="13" t="s">
        <v>33</v>
      </c>
      <c r="AX326" s="13" t="s">
        <v>71</v>
      </c>
      <c r="AY326" s="218" t="s">
        <v>166</v>
      </c>
    </row>
    <row r="327" spans="1:65" s="14" customFormat="1" ht="11.25">
      <c r="B327" s="219"/>
      <c r="C327" s="220"/>
      <c r="D327" s="205" t="s">
        <v>177</v>
      </c>
      <c r="E327" s="221" t="s">
        <v>19</v>
      </c>
      <c r="F327" s="222" t="s">
        <v>455</v>
      </c>
      <c r="G327" s="220"/>
      <c r="H327" s="223">
        <v>510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177</v>
      </c>
      <c r="AU327" s="229" t="s">
        <v>80</v>
      </c>
      <c r="AV327" s="14" t="s">
        <v>80</v>
      </c>
      <c r="AW327" s="14" t="s">
        <v>33</v>
      </c>
      <c r="AX327" s="14" t="s">
        <v>71</v>
      </c>
      <c r="AY327" s="229" t="s">
        <v>166</v>
      </c>
    </row>
    <row r="328" spans="1:65" s="13" customFormat="1" ht="11.25">
      <c r="B328" s="209"/>
      <c r="C328" s="210"/>
      <c r="D328" s="205" t="s">
        <v>177</v>
      </c>
      <c r="E328" s="211" t="s">
        <v>19</v>
      </c>
      <c r="F328" s="212" t="s">
        <v>475</v>
      </c>
      <c r="G328" s="210"/>
      <c r="H328" s="211" t="s">
        <v>19</v>
      </c>
      <c r="I328" s="213"/>
      <c r="J328" s="210"/>
      <c r="K328" s="210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177</v>
      </c>
      <c r="AU328" s="218" t="s">
        <v>80</v>
      </c>
      <c r="AV328" s="13" t="s">
        <v>78</v>
      </c>
      <c r="AW328" s="13" t="s">
        <v>33</v>
      </c>
      <c r="AX328" s="13" t="s">
        <v>71</v>
      </c>
      <c r="AY328" s="218" t="s">
        <v>166</v>
      </c>
    </row>
    <row r="329" spans="1:65" s="14" customFormat="1" ht="11.25">
      <c r="B329" s="219"/>
      <c r="C329" s="220"/>
      <c r="D329" s="205" t="s">
        <v>177</v>
      </c>
      <c r="E329" s="221" t="s">
        <v>19</v>
      </c>
      <c r="F329" s="222" t="s">
        <v>479</v>
      </c>
      <c r="G329" s="220"/>
      <c r="H329" s="223">
        <v>-69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177</v>
      </c>
      <c r="AU329" s="229" t="s">
        <v>80</v>
      </c>
      <c r="AV329" s="14" t="s">
        <v>80</v>
      </c>
      <c r="AW329" s="14" t="s">
        <v>33</v>
      </c>
      <c r="AX329" s="14" t="s">
        <v>71</v>
      </c>
      <c r="AY329" s="229" t="s">
        <v>166</v>
      </c>
    </row>
    <row r="330" spans="1:65" s="15" customFormat="1" ht="11.25">
      <c r="B330" s="230"/>
      <c r="C330" s="231"/>
      <c r="D330" s="205" t="s">
        <v>177</v>
      </c>
      <c r="E330" s="232" t="s">
        <v>19</v>
      </c>
      <c r="F330" s="233" t="s">
        <v>191</v>
      </c>
      <c r="G330" s="231"/>
      <c r="H330" s="234">
        <v>2091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177</v>
      </c>
      <c r="AU330" s="240" t="s">
        <v>80</v>
      </c>
      <c r="AV330" s="15" t="s">
        <v>173</v>
      </c>
      <c r="AW330" s="15" t="s">
        <v>33</v>
      </c>
      <c r="AX330" s="15" t="s">
        <v>78</v>
      </c>
      <c r="AY330" s="240" t="s">
        <v>166</v>
      </c>
    </row>
    <row r="331" spans="1:65" s="2" customFormat="1" ht="21.75" customHeight="1">
      <c r="A331" s="34"/>
      <c r="B331" s="35"/>
      <c r="C331" s="192" t="s">
        <v>490</v>
      </c>
      <c r="D331" s="192" t="s">
        <v>168</v>
      </c>
      <c r="E331" s="193" t="s">
        <v>491</v>
      </c>
      <c r="F331" s="194" t="s">
        <v>492</v>
      </c>
      <c r="G331" s="195" t="s">
        <v>171</v>
      </c>
      <c r="H331" s="196">
        <v>900</v>
      </c>
      <c r="I331" s="197"/>
      <c r="J331" s="198">
        <f>ROUND(I331*H331,2)</f>
        <v>0</v>
      </c>
      <c r="K331" s="194" t="s">
        <v>172</v>
      </c>
      <c r="L331" s="39"/>
      <c r="M331" s="199" t="s">
        <v>19</v>
      </c>
      <c r="N331" s="200" t="s">
        <v>42</v>
      </c>
      <c r="O331" s="64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3" t="s">
        <v>173</v>
      </c>
      <c r="AT331" s="203" t="s">
        <v>168</v>
      </c>
      <c r="AU331" s="203" t="s">
        <v>80</v>
      </c>
      <c r="AY331" s="17" t="s">
        <v>166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17" t="s">
        <v>78</v>
      </c>
      <c r="BK331" s="204">
        <f>ROUND(I331*H331,2)</f>
        <v>0</v>
      </c>
      <c r="BL331" s="17" t="s">
        <v>173</v>
      </c>
      <c r="BM331" s="203" t="s">
        <v>493</v>
      </c>
    </row>
    <row r="332" spans="1:65" s="2" customFormat="1" ht="19.5">
      <c r="A332" s="34"/>
      <c r="B332" s="35"/>
      <c r="C332" s="36"/>
      <c r="D332" s="205" t="s">
        <v>175</v>
      </c>
      <c r="E332" s="36"/>
      <c r="F332" s="206" t="s">
        <v>176</v>
      </c>
      <c r="G332" s="36"/>
      <c r="H332" s="36"/>
      <c r="I332" s="115"/>
      <c r="J332" s="36"/>
      <c r="K332" s="36"/>
      <c r="L332" s="39"/>
      <c r="M332" s="207"/>
      <c r="N332" s="208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175</v>
      </c>
      <c r="AU332" s="17" t="s">
        <v>80</v>
      </c>
    </row>
    <row r="333" spans="1:65" s="13" customFormat="1" ht="11.25">
      <c r="B333" s="209"/>
      <c r="C333" s="210"/>
      <c r="D333" s="205" t="s">
        <v>177</v>
      </c>
      <c r="E333" s="211" t="s">
        <v>19</v>
      </c>
      <c r="F333" s="212" t="s">
        <v>494</v>
      </c>
      <c r="G333" s="210"/>
      <c r="H333" s="211" t="s">
        <v>19</v>
      </c>
      <c r="I333" s="213"/>
      <c r="J333" s="210"/>
      <c r="K333" s="210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177</v>
      </c>
      <c r="AU333" s="218" t="s">
        <v>80</v>
      </c>
      <c r="AV333" s="13" t="s">
        <v>78</v>
      </c>
      <c r="AW333" s="13" t="s">
        <v>33</v>
      </c>
      <c r="AX333" s="13" t="s">
        <v>71</v>
      </c>
      <c r="AY333" s="218" t="s">
        <v>166</v>
      </c>
    </row>
    <row r="334" spans="1:65" s="14" customFormat="1" ht="11.25">
      <c r="B334" s="219"/>
      <c r="C334" s="220"/>
      <c r="D334" s="205" t="s">
        <v>177</v>
      </c>
      <c r="E334" s="221" t="s">
        <v>19</v>
      </c>
      <c r="F334" s="222" t="s">
        <v>495</v>
      </c>
      <c r="G334" s="220"/>
      <c r="H334" s="223">
        <v>280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177</v>
      </c>
      <c r="AU334" s="229" t="s">
        <v>80</v>
      </c>
      <c r="AV334" s="14" t="s">
        <v>80</v>
      </c>
      <c r="AW334" s="14" t="s">
        <v>33</v>
      </c>
      <c r="AX334" s="14" t="s">
        <v>71</v>
      </c>
      <c r="AY334" s="229" t="s">
        <v>166</v>
      </c>
    </row>
    <row r="335" spans="1:65" s="13" customFormat="1" ht="22.5">
      <c r="B335" s="209"/>
      <c r="C335" s="210"/>
      <c r="D335" s="205" t="s">
        <v>177</v>
      </c>
      <c r="E335" s="211" t="s">
        <v>19</v>
      </c>
      <c r="F335" s="212" t="s">
        <v>496</v>
      </c>
      <c r="G335" s="210"/>
      <c r="H335" s="211" t="s">
        <v>19</v>
      </c>
      <c r="I335" s="213"/>
      <c r="J335" s="210"/>
      <c r="K335" s="210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177</v>
      </c>
      <c r="AU335" s="218" t="s">
        <v>80</v>
      </c>
      <c r="AV335" s="13" t="s">
        <v>78</v>
      </c>
      <c r="AW335" s="13" t="s">
        <v>33</v>
      </c>
      <c r="AX335" s="13" t="s">
        <v>71</v>
      </c>
      <c r="AY335" s="218" t="s">
        <v>166</v>
      </c>
    </row>
    <row r="336" spans="1:65" s="14" customFormat="1" ht="11.25">
      <c r="B336" s="219"/>
      <c r="C336" s="220"/>
      <c r="D336" s="205" t="s">
        <v>177</v>
      </c>
      <c r="E336" s="221" t="s">
        <v>19</v>
      </c>
      <c r="F336" s="222" t="s">
        <v>462</v>
      </c>
      <c r="G336" s="220"/>
      <c r="H336" s="223">
        <v>620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177</v>
      </c>
      <c r="AU336" s="229" t="s">
        <v>80</v>
      </c>
      <c r="AV336" s="14" t="s">
        <v>80</v>
      </c>
      <c r="AW336" s="14" t="s">
        <v>33</v>
      </c>
      <c r="AX336" s="14" t="s">
        <v>71</v>
      </c>
      <c r="AY336" s="229" t="s">
        <v>166</v>
      </c>
    </row>
    <row r="337" spans="1:65" s="15" customFormat="1" ht="11.25">
      <c r="B337" s="230"/>
      <c r="C337" s="231"/>
      <c r="D337" s="205" t="s">
        <v>177</v>
      </c>
      <c r="E337" s="232" t="s">
        <v>19</v>
      </c>
      <c r="F337" s="233" t="s">
        <v>191</v>
      </c>
      <c r="G337" s="231"/>
      <c r="H337" s="234">
        <v>900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177</v>
      </c>
      <c r="AU337" s="240" t="s">
        <v>80</v>
      </c>
      <c r="AV337" s="15" t="s">
        <v>173</v>
      </c>
      <c r="AW337" s="15" t="s">
        <v>33</v>
      </c>
      <c r="AX337" s="15" t="s">
        <v>78</v>
      </c>
      <c r="AY337" s="240" t="s">
        <v>166</v>
      </c>
    </row>
    <row r="338" spans="1:65" s="2" customFormat="1" ht="33" customHeight="1">
      <c r="A338" s="34"/>
      <c r="B338" s="35"/>
      <c r="C338" s="192" t="s">
        <v>497</v>
      </c>
      <c r="D338" s="192" t="s">
        <v>168</v>
      </c>
      <c r="E338" s="193" t="s">
        <v>498</v>
      </c>
      <c r="F338" s="194" t="s">
        <v>499</v>
      </c>
      <c r="G338" s="195" t="s">
        <v>171</v>
      </c>
      <c r="H338" s="196">
        <v>280</v>
      </c>
      <c r="I338" s="197"/>
      <c r="J338" s="198">
        <f>ROUND(I338*H338,2)</f>
        <v>0</v>
      </c>
      <c r="K338" s="194" t="s">
        <v>172</v>
      </c>
      <c r="L338" s="39"/>
      <c r="M338" s="199" t="s">
        <v>19</v>
      </c>
      <c r="N338" s="200" t="s">
        <v>42</v>
      </c>
      <c r="O338" s="64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3" t="s">
        <v>173</v>
      </c>
      <c r="AT338" s="203" t="s">
        <v>168</v>
      </c>
      <c r="AU338" s="203" t="s">
        <v>80</v>
      </c>
      <c r="AY338" s="17" t="s">
        <v>166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7" t="s">
        <v>78</v>
      </c>
      <c r="BK338" s="204">
        <f>ROUND(I338*H338,2)</f>
        <v>0</v>
      </c>
      <c r="BL338" s="17" t="s">
        <v>173</v>
      </c>
      <c r="BM338" s="203" t="s">
        <v>500</v>
      </c>
    </row>
    <row r="339" spans="1:65" s="13" customFormat="1" ht="11.25">
      <c r="B339" s="209"/>
      <c r="C339" s="210"/>
      <c r="D339" s="205" t="s">
        <v>177</v>
      </c>
      <c r="E339" s="211" t="s">
        <v>19</v>
      </c>
      <c r="F339" s="212" t="s">
        <v>501</v>
      </c>
      <c r="G339" s="210"/>
      <c r="H339" s="211" t="s">
        <v>19</v>
      </c>
      <c r="I339" s="213"/>
      <c r="J339" s="210"/>
      <c r="K339" s="210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177</v>
      </c>
      <c r="AU339" s="218" t="s">
        <v>80</v>
      </c>
      <c r="AV339" s="13" t="s">
        <v>78</v>
      </c>
      <c r="AW339" s="13" t="s">
        <v>33</v>
      </c>
      <c r="AX339" s="13" t="s">
        <v>71</v>
      </c>
      <c r="AY339" s="218" t="s">
        <v>166</v>
      </c>
    </row>
    <row r="340" spans="1:65" s="14" customFormat="1" ht="11.25">
      <c r="B340" s="219"/>
      <c r="C340" s="220"/>
      <c r="D340" s="205" t="s">
        <v>177</v>
      </c>
      <c r="E340" s="221" t="s">
        <v>19</v>
      </c>
      <c r="F340" s="222" t="s">
        <v>495</v>
      </c>
      <c r="G340" s="220"/>
      <c r="H340" s="223">
        <v>280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177</v>
      </c>
      <c r="AU340" s="229" t="s">
        <v>80</v>
      </c>
      <c r="AV340" s="14" t="s">
        <v>80</v>
      </c>
      <c r="AW340" s="14" t="s">
        <v>33</v>
      </c>
      <c r="AX340" s="14" t="s">
        <v>78</v>
      </c>
      <c r="AY340" s="229" t="s">
        <v>166</v>
      </c>
    </row>
    <row r="341" spans="1:65" s="2" customFormat="1" ht="33" customHeight="1">
      <c r="A341" s="34"/>
      <c r="B341" s="35"/>
      <c r="C341" s="192" t="s">
        <v>502</v>
      </c>
      <c r="D341" s="192" t="s">
        <v>168</v>
      </c>
      <c r="E341" s="193" t="s">
        <v>503</v>
      </c>
      <c r="F341" s="194" t="s">
        <v>504</v>
      </c>
      <c r="G341" s="195" t="s">
        <v>171</v>
      </c>
      <c r="H341" s="196">
        <v>1650</v>
      </c>
      <c r="I341" s="197"/>
      <c r="J341" s="198">
        <f>ROUND(I341*H341,2)</f>
        <v>0</v>
      </c>
      <c r="K341" s="194" t="s">
        <v>172</v>
      </c>
      <c r="L341" s="39"/>
      <c r="M341" s="199" t="s">
        <v>19</v>
      </c>
      <c r="N341" s="200" t="s">
        <v>42</v>
      </c>
      <c r="O341" s="64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3" t="s">
        <v>173</v>
      </c>
      <c r="AT341" s="203" t="s">
        <v>168</v>
      </c>
      <c r="AU341" s="203" t="s">
        <v>80</v>
      </c>
      <c r="AY341" s="17" t="s">
        <v>166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7" t="s">
        <v>78</v>
      </c>
      <c r="BK341" s="204">
        <f>ROUND(I341*H341,2)</f>
        <v>0</v>
      </c>
      <c r="BL341" s="17" t="s">
        <v>173</v>
      </c>
      <c r="BM341" s="203" t="s">
        <v>505</v>
      </c>
    </row>
    <row r="342" spans="1:65" s="13" customFormat="1" ht="11.25">
      <c r="B342" s="209"/>
      <c r="C342" s="210"/>
      <c r="D342" s="205" t="s">
        <v>177</v>
      </c>
      <c r="E342" s="211" t="s">
        <v>19</v>
      </c>
      <c r="F342" s="212" t="s">
        <v>506</v>
      </c>
      <c r="G342" s="210"/>
      <c r="H342" s="211" t="s">
        <v>19</v>
      </c>
      <c r="I342" s="213"/>
      <c r="J342" s="210"/>
      <c r="K342" s="210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177</v>
      </c>
      <c r="AU342" s="218" t="s">
        <v>80</v>
      </c>
      <c r="AV342" s="13" t="s">
        <v>78</v>
      </c>
      <c r="AW342" s="13" t="s">
        <v>33</v>
      </c>
      <c r="AX342" s="13" t="s">
        <v>71</v>
      </c>
      <c r="AY342" s="218" t="s">
        <v>166</v>
      </c>
    </row>
    <row r="343" spans="1:65" s="14" customFormat="1" ht="11.25">
      <c r="B343" s="219"/>
      <c r="C343" s="220"/>
      <c r="D343" s="205" t="s">
        <v>177</v>
      </c>
      <c r="E343" s="221" t="s">
        <v>19</v>
      </c>
      <c r="F343" s="222" t="s">
        <v>472</v>
      </c>
      <c r="G343" s="220"/>
      <c r="H343" s="223">
        <v>1650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177</v>
      </c>
      <c r="AU343" s="229" t="s">
        <v>80</v>
      </c>
      <c r="AV343" s="14" t="s">
        <v>80</v>
      </c>
      <c r="AW343" s="14" t="s">
        <v>33</v>
      </c>
      <c r="AX343" s="14" t="s">
        <v>78</v>
      </c>
      <c r="AY343" s="229" t="s">
        <v>166</v>
      </c>
    </row>
    <row r="344" spans="1:65" s="2" customFormat="1" ht="21.75" customHeight="1">
      <c r="A344" s="34"/>
      <c r="B344" s="35"/>
      <c r="C344" s="192" t="s">
        <v>507</v>
      </c>
      <c r="D344" s="192" t="s">
        <v>168</v>
      </c>
      <c r="E344" s="193" t="s">
        <v>508</v>
      </c>
      <c r="F344" s="194" t="s">
        <v>509</v>
      </c>
      <c r="G344" s="195" t="s">
        <v>171</v>
      </c>
      <c r="H344" s="196">
        <v>53</v>
      </c>
      <c r="I344" s="197"/>
      <c r="J344" s="198">
        <f>ROUND(I344*H344,2)</f>
        <v>0</v>
      </c>
      <c r="K344" s="194" t="s">
        <v>172</v>
      </c>
      <c r="L344" s="39"/>
      <c r="M344" s="199" t="s">
        <v>19</v>
      </c>
      <c r="N344" s="200" t="s">
        <v>42</v>
      </c>
      <c r="O344" s="64"/>
      <c r="P344" s="201">
        <f>O344*H344</f>
        <v>0</v>
      </c>
      <c r="Q344" s="201">
        <v>0.61199999999999999</v>
      </c>
      <c r="R344" s="201">
        <f>Q344*H344</f>
        <v>32.436</v>
      </c>
      <c r="S344" s="201">
        <v>0</v>
      </c>
      <c r="T344" s="202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3" t="s">
        <v>173</v>
      </c>
      <c r="AT344" s="203" t="s">
        <v>168</v>
      </c>
      <c r="AU344" s="203" t="s">
        <v>80</v>
      </c>
      <c r="AY344" s="17" t="s">
        <v>166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7" t="s">
        <v>78</v>
      </c>
      <c r="BK344" s="204">
        <f>ROUND(I344*H344,2)</f>
        <v>0</v>
      </c>
      <c r="BL344" s="17" t="s">
        <v>173</v>
      </c>
      <c r="BM344" s="203" t="s">
        <v>510</v>
      </c>
    </row>
    <row r="345" spans="1:65" s="2" customFormat="1" ht="19.5">
      <c r="A345" s="34"/>
      <c r="B345" s="35"/>
      <c r="C345" s="36"/>
      <c r="D345" s="205" t="s">
        <v>175</v>
      </c>
      <c r="E345" s="36"/>
      <c r="F345" s="206" t="s">
        <v>176</v>
      </c>
      <c r="G345" s="36"/>
      <c r="H345" s="36"/>
      <c r="I345" s="115"/>
      <c r="J345" s="36"/>
      <c r="K345" s="36"/>
      <c r="L345" s="39"/>
      <c r="M345" s="207"/>
      <c r="N345" s="208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175</v>
      </c>
      <c r="AU345" s="17" t="s">
        <v>80</v>
      </c>
    </row>
    <row r="346" spans="1:65" s="2" customFormat="1" ht="21.75" customHeight="1">
      <c r="A346" s="34"/>
      <c r="B346" s="35"/>
      <c r="C346" s="192" t="s">
        <v>511</v>
      </c>
      <c r="D346" s="192" t="s">
        <v>168</v>
      </c>
      <c r="E346" s="193" t="s">
        <v>512</v>
      </c>
      <c r="F346" s="194" t="s">
        <v>513</v>
      </c>
      <c r="G346" s="195" t="s">
        <v>171</v>
      </c>
      <c r="H346" s="196">
        <v>2028</v>
      </c>
      <c r="I346" s="197"/>
      <c r="J346" s="198">
        <f>ROUND(I346*H346,2)</f>
        <v>0</v>
      </c>
      <c r="K346" s="194" t="s">
        <v>172</v>
      </c>
      <c r="L346" s="39"/>
      <c r="M346" s="199" t="s">
        <v>19</v>
      </c>
      <c r="N346" s="200" t="s">
        <v>42</v>
      </c>
      <c r="O346" s="64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3" t="s">
        <v>173</v>
      </c>
      <c r="AT346" s="203" t="s">
        <v>168</v>
      </c>
      <c r="AU346" s="203" t="s">
        <v>80</v>
      </c>
      <c r="AY346" s="17" t="s">
        <v>166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7" t="s">
        <v>78</v>
      </c>
      <c r="BK346" s="204">
        <f>ROUND(I346*H346,2)</f>
        <v>0</v>
      </c>
      <c r="BL346" s="17" t="s">
        <v>173</v>
      </c>
      <c r="BM346" s="203" t="s">
        <v>514</v>
      </c>
    </row>
    <row r="347" spans="1:65" s="2" customFormat="1" ht="19.5">
      <c r="A347" s="34"/>
      <c r="B347" s="35"/>
      <c r="C347" s="36"/>
      <c r="D347" s="205" t="s">
        <v>175</v>
      </c>
      <c r="E347" s="36"/>
      <c r="F347" s="206" t="s">
        <v>176</v>
      </c>
      <c r="G347" s="36"/>
      <c r="H347" s="36"/>
      <c r="I347" s="115"/>
      <c r="J347" s="36"/>
      <c r="K347" s="36"/>
      <c r="L347" s="39"/>
      <c r="M347" s="207"/>
      <c r="N347" s="208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175</v>
      </c>
      <c r="AU347" s="17" t="s">
        <v>80</v>
      </c>
    </row>
    <row r="348" spans="1:65" s="13" customFormat="1" ht="11.25">
      <c r="B348" s="209"/>
      <c r="C348" s="210"/>
      <c r="D348" s="205" t="s">
        <v>177</v>
      </c>
      <c r="E348" s="211" t="s">
        <v>19</v>
      </c>
      <c r="F348" s="212" t="s">
        <v>515</v>
      </c>
      <c r="G348" s="210"/>
      <c r="H348" s="211" t="s">
        <v>19</v>
      </c>
      <c r="I348" s="213"/>
      <c r="J348" s="210"/>
      <c r="K348" s="210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177</v>
      </c>
      <c r="AU348" s="218" t="s">
        <v>80</v>
      </c>
      <c r="AV348" s="13" t="s">
        <v>78</v>
      </c>
      <c r="AW348" s="13" t="s">
        <v>33</v>
      </c>
      <c r="AX348" s="13" t="s">
        <v>71</v>
      </c>
      <c r="AY348" s="218" t="s">
        <v>166</v>
      </c>
    </row>
    <row r="349" spans="1:65" s="14" customFormat="1" ht="11.25">
      <c r="B349" s="219"/>
      <c r="C349" s="220"/>
      <c r="D349" s="205" t="s">
        <v>177</v>
      </c>
      <c r="E349" s="221" t="s">
        <v>19</v>
      </c>
      <c r="F349" s="222" t="s">
        <v>472</v>
      </c>
      <c r="G349" s="220"/>
      <c r="H349" s="223">
        <v>1650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177</v>
      </c>
      <c r="AU349" s="229" t="s">
        <v>80</v>
      </c>
      <c r="AV349" s="14" t="s">
        <v>80</v>
      </c>
      <c r="AW349" s="14" t="s">
        <v>33</v>
      </c>
      <c r="AX349" s="14" t="s">
        <v>71</v>
      </c>
      <c r="AY349" s="229" t="s">
        <v>166</v>
      </c>
    </row>
    <row r="350" spans="1:65" s="13" customFormat="1" ht="11.25">
      <c r="B350" s="209"/>
      <c r="C350" s="210"/>
      <c r="D350" s="205" t="s">
        <v>177</v>
      </c>
      <c r="E350" s="211" t="s">
        <v>19</v>
      </c>
      <c r="F350" s="212" t="s">
        <v>516</v>
      </c>
      <c r="G350" s="210"/>
      <c r="H350" s="211" t="s">
        <v>19</v>
      </c>
      <c r="I350" s="213"/>
      <c r="J350" s="210"/>
      <c r="K350" s="210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177</v>
      </c>
      <c r="AU350" s="218" t="s">
        <v>80</v>
      </c>
      <c r="AV350" s="13" t="s">
        <v>78</v>
      </c>
      <c r="AW350" s="13" t="s">
        <v>33</v>
      </c>
      <c r="AX350" s="13" t="s">
        <v>71</v>
      </c>
      <c r="AY350" s="218" t="s">
        <v>166</v>
      </c>
    </row>
    <row r="351" spans="1:65" s="14" customFormat="1" ht="11.25">
      <c r="B351" s="219"/>
      <c r="C351" s="220"/>
      <c r="D351" s="205" t="s">
        <v>177</v>
      </c>
      <c r="E351" s="221" t="s">
        <v>19</v>
      </c>
      <c r="F351" s="222" t="s">
        <v>474</v>
      </c>
      <c r="G351" s="220"/>
      <c r="H351" s="223">
        <v>455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177</v>
      </c>
      <c r="AU351" s="229" t="s">
        <v>80</v>
      </c>
      <c r="AV351" s="14" t="s">
        <v>80</v>
      </c>
      <c r="AW351" s="14" t="s">
        <v>33</v>
      </c>
      <c r="AX351" s="14" t="s">
        <v>71</v>
      </c>
      <c r="AY351" s="229" t="s">
        <v>166</v>
      </c>
    </row>
    <row r="352" spans="1:65" s="13" customFormat="1" ht="11.25">
      <c r="B352" s="209"/>
      <c r="C352" s="210"/>
      <c r="D352" s="205" t="s">
        <v>177</v>
      </c>
      <c r="E352" s="211" t="s">
        <v>19</v>
      </c>
      <c r="F352" s="212" t="s">
        <v>475</v>
      </c>
      <c r="G352" s="210"/>
      <c r="H352" s="211" t="s">
        <v>19</v>
      </c>
      <c r="I352" s="213"/>
      <c r="J352" s="210"/>
      <c r="K352" s="210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177</v>
      </c>
      <c r="AU352" s="218" t="s">
        <v>80</v>
      </c>
      <c r="AV352" s="13" t="s">
        <v>78</v>
      </c>
      <c r="AW352" s="13" t="s">
        <v>33</v>
      </c>
      <c r="AX352" s="13" t="s">
        <v>71</v>
      </c>
      <c r="AY352" s="218" t="s">
        <v>166</v>
      </c>
    </row>
    <row r="353" spans="1:65" s="14" customFormat="1" ht="11.25">
      <c r="B353" s="219"/>
      <c r="C353" s="220"/>
      <c r="D353" s="205" t="s">
        <v>177</v>
      </c>
      <c r="E353" s="221" t="s">
        <v>19</v>
      </c>
      <c r="F353" s="222" t="s">
        <v>476</v>
      </c>
      <c r="G353" s="220"/>
      <c r="H353" s="223">
        <v>-77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177</v>
      </c>
      <c r="AU353" s="229" t="s">
        <v>80</v>
      </c>
      <c r="AV353" s="14" t="s">
        <v>80</v>
      </c>
      <c r="AW353" s="14" t="s">
        <v>33</v>
      </c>
      <c r="AX353" s="14" t="s">
        <v>71</v>
      </c>
      <c r="AY353" s="229" t="s">
        <v>166</v>
      </c>
    </row>
    <row r="354" spans="1:65" s="15" customFormat="1" ht="11.25">
      <c r="B354" s="230"/>
      <c r="C354" s="231"/>
      <c r="D354" s="205" t="s">
        <v>177</v>
      </c>
      <c r="E354" s="232" t="s">
        <v>19</v>
      </c>
      <c r="F354" s="233" t="s">
        <v>191</v>
      </c>
      <c r="G354" s="231"/>
      <c r="H354" s="234">
        <v>2028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177</v>
      </c>
      <c r="AU354" s="240" t="s">
        <v>80</v>
      </c>
      <c r="AV354" s="15" t="s">
        <v>173</v>
      </c>
      <c r="AW354" s="15" t="s">
        <v>33</v>
      </c>
      <c r="AX354" s="15" t="s">
        <v>78</v>
      </c>
      <c r="AY354" s="240" t="s">
        <v>166</v>
      </c>
    </row>
    <row r="355" spans="1:65" s="2" customFormat="1" ht="21.75" customHeight="1">
      <c r="A355" s="34"/>
      <c r="B355" s="35"/>
      <c r="C355" s="192" t="s">
        <v>517</v>
      </c>
      <c r="D355" s="192" t="s">
        <v>168</v>
      </c>
      <c r="E355" s="193" t="s">
        <v>518</v>
      </c>
      <c r="F355" s="194" t="s">
        <v>519</v>
      </c>
      <c r="G355" s="195" t="s">
        <v>171</v>
      </c>
      <c r="H355" s="196">
        <v>3678</v>
      </c>
      <c r="I355" s="197"/>
      <c r="J355" s="198">
        <f>ROUND(I355*H355,2)</f>
        <v>0</v>
      </c>
      <c r="K355" s="194" t="s">
        <v>172</v>
      </c>
      <c r="L355" s="39"/>
      <c r="M355" s="199" t="s">
        <v>19</v>
      </c>
      <c r="N355" s="200" t="s">
        <v>42</v>
      </c>
      <c r="O355" s="64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3" t="s">
        <v>173</v>
      </c>
      <c r="AT355" s="203" t="s">
        <v>168</v>
      </c>
      <c r="AU355" s="203" t="s">
        <v>80</v>
      </c>
      <c r="AY355" s="17" t="s">
        <v>166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7" t="s">
        <v>78</v>
      </c>
      <c r="BK355" s="204">
        <f>ROUND(I355*H355,2)</f>
        <v>0</v>
      </c>
      <c r="BL355" s="17" t="s">
        <v>173</v>
      </c>
      <c r="BM355" s="203" t="s">
        <v>520</v>
      </c>
    </row>
    <row r="356" spans="1:65" s="2" customFormat="1" ht="19.5">
      <c r="A356" s="34"/>
      <c r="B356" s="35"/>
      <c r="C356" s="36"/>
      <c r="D356" s="205" t="s">
        <v>175</v>
      </c>
      <c r="E356" s="36"/>
      <c r="F356" s="206" t="s">
        <v>176</v>
      </c>
      <c r="G356" s="36"/>
      <c r="H356" s="36"/>
      <c r="I356" s="115"/>
      <c r="J356" s="36"/>
      <c r="K356" s="36"/>
      <c r="L356" s="39"/>
      <c r="M356" s="207"/>
      <c r="N356" s="208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175</v>
      </c>
      <c r="AU356" s="17" t="s">
        <v>80</v>
      </c>
    </row>
    <row r="357" spans="1:65" s="13" customFormat="1" ht="11.25">
      <c r="B357" s="209"/>
      <c r="C357" s="210"/>
      <c r="D357" s="205" t="s">
        <v>177</v>
      </c>
      <c r="E357" s="211" t="s">
        <v>19</v>
      </c>
      <c r="F357" s="212" t="s">
        <v>515</v>
      </c>
      <c r="G357" s="210"/>
      <c r="H357" s="211" t="s">
        <v>19</v>
      </c>
      <c r="I357" s="213"/>
      <c r="J357" s="210"/>
      <c r="K357" s="210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177</v>
      </c>
      <c r="AU357" s="218" t="s">
        <v>80</v>
      </c>
      <c r="AV357" s="13" t="s">
        <v>78</v>
      </c>
      <c r="AW357" s="13" t="s">
        <v>33</v>
      </c>
      <c r="AX357" s="13" t="s">
        <v>71</v>
      </c>
      <c r="AY357" s="218" t="s">
        <v>166</v>
      </c>
    </row>
    <row r="358" spans="1:65" s="14" customFormat="1" ht="11.25">
      <c r="B358" s="219"/>
      <c r="C358" s="220"/>
      <c r="D358" s="205" t="s">
        <v>177</v>
      </c>
      <c r="E358" s="221" t="s">
        <v>19</v>
      </c>
      <c r="F358" s="222" t="s">
        <v>521</v>
      </c>
      <c r="G358" s="220"/>
      <c r="H358" s="223">
        <v>3300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177</v>
      </c>
      <c r="AU358" s="229" t="s">
        <v>80</v>
      </c>
      <c r="AV358" s="14" t="s">
        <v>80</v>
      </c>
      <c r="AW358" s="14" t="s">
        <v>33</v>
      </c>
      <c r="AX358" s="14" t="s">
        <v>71</v>
      </c>
      <c r="AY358" s="229" t="s">
        <v>166</v>
      </c>
    </row>
    <row r="359" spans="1:65" s="13" customFormat="1" ht="11.25">
      <c r="B359" s="209"/>
      <c r="C359" s="210"/>
      <c r="D359" s="205" t="s">
        <v>177</v>
      </c>
      <c r="E359" s="211" t="s">
        <v>19</v>
      </c>
      <c r="F359" s="212" t="s">
        <v>516</v>
      </c>
      <c r="G359" s="210"/>
      <c r="H359" s="211" t="s">
        <v>19</v>
      </c>
      <c r="I359" s="213"/>
      <c r="J359" s="210"/>
      <c r="K359" s="210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177</v>
      </c>
      <c r="AU359" s="218" t="s">
        <v>80</v>
      </c>
      <c r="AV359" s="13" t="s">
        <v>78</v>
      </c>
      <c r="AW359" s="13" t="s">
        <v>33</v>
      </c>
      <c r="AX359" s="13" t="s">
        <v>71</v>
      </c>
      <c r="AY359" s="218" t="s">
        <v>166</v>
      </c>
    </row>
    <row r="360" spans="1:65" s="14" customFormat="1" ht="11.25">
      <c r="B360" s="219"/>
      <c r="C360" s="220"/>
      <c r="D360" s="205" t="s">
        <v>177</v>
      </c>
      <c r="E360" s="221" t="s">
        <v>19</v>
      </c>
      <c r="F360" s="222" t="s">
        <v>474</v>
      </c>
      <c r="G360" s="220"/>
      <c r="H360" s="223">
        <v>455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177</v>
      </c>
      <c r="AU360" s="229" t="s">
        <v>80</v>
      </c>
      <c r="AV360" s="14" t="s">
        <v>80</v>
      </c>
      <c r="AW360" s="14" t="s">
        <v>33</v>
      </c>
      <c r="AX360" s="14" t="s">
        <v>71</v>
      </c>
      <c r="AY360" s="229" t="s">
        <v>166</v>
      </c>
    </row>
    <row r="361" spans="1:65" s="13" customFormat="1" ht="11.25">
      <c r="B361" s="209"/>
      <c r="C361" s="210"/>
      <c r="D361" s="205" t="s">
        <v>177</v>
      </c>
      <c r="E361" s="211" t="s">
        <v>19</v>
      </c>
      <c r="F361" s="212" t="s">
        <v>475</v>
      </c>
      <c r="G361" s="210"/>
      <c r="H361" s="211" t="s">
        <v>19</v>
      </c>
      <c r="I361" s="213"/>
      <c r="J361" s="210"/>
      <c r="K361" s="210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177</v>
      </c>
      <c r="AU361" s="218" t="s">
        <v>80</v>
      </c>
      <c r="AV361" s="13" t="s">
        <v>78</v>
      </c>
      <c r="AW361" s="13" t="s">
        <v>33</v>
      </c>
      <c r="AX361" s="13" t="s">
        <v>71</v>
      </c>
      <c r="AY361" s="218" t="s">
        <v>166</v>
      </c>
    </row>
    <row r="362" spans="1:65" s="14" customFormat="1" ht="11.25">
      <c r="B362" s="219"/>
      <c r="C362" s="220"/>
      <c r="D362" s="205" t="s">
        <v>177</v>
      </c>
      <c r="E362" s="221" t="s">
        <v>19</v>
      </c>
      <c r="F362" s="222" t="s">
        <v>476</v>
      </c>
      <c r="G362" s="220"/>
      <c r="H362" s="223">
        <v>-77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177</v>
      </c>
      <c r="AU362" s="229" t="s">
        <v>80</v>
      </c>
      <c r="AV362" s="14" t="s">
        <v>80</v>
      </c>
      <c r="AW362" s="14" t="s">
        <v>33</v>
      </c>
      <c r="AX362" s="14" t="s">
        <v>71</v>
      </c>
      <c r="AY362" s="229" t="s">
        <v>166</v>
      </c>
    </row>
    <row r="363" spans="1:65" s="15" customFormat="1" ht="11.25">
      <c r="B363" s="230"/>
      <c r="C363" s="231"/>
      <c r="D363" s="205" t="s">
        <v>177</v>
      </c>
      <c r="E363" s="232" t="s">
        <v>19</v>
      </c>
      <c r="F363" s="233" t="s">
        <v>191</v>
      </c>
      <c r="G363" s="231"/>
      <c r="H363" s="234">
        <v>3678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177</v>
      </c>
      <c r="AU363" s="240" t="s">
        <v>80</v>
      </c>
      <c r="AV363" s="15" t="s">
        <v>173</v>
      </c>
      <c r="AW363" s="15" t="s">
        <v>33</v>
      </c>
      <c r="AX363" s="15" t="s">
        <v>78</v>
      </c>
      <c r="AY363" s="240" t="s">
        <v>166</v>
      </c>
    </row>
    <row r="364" spans="1:65" s="2" customFormat="1" ht="33" customHeight="1">
      <c r="A364" s="34"/>
      <c r="B364" s="35"/>
      <c r="C364" s="192" t="s">
        <v>522</v>
      </c>
      <c r="D364" s="192" t="s">
        <v>168</v>
      </c>
      <c r="E364" s="193" t="s">
        <v>523</v>
      </c>
      <c r="F364" s="194" t="s">
        <v>524</v>
      </c>
      <c r="G364" s="195" t="s">
        <v>171</v>
      </c>
      <c r="H364" s="196">
        <v>2028</v>
      </c>
      <c r="I364" s="197"/>
      <c r="J364" s="198">
        <f>ROUND(I364*H364,2)</f>
        <v>0</v>
      </c>
      <c r="K364" s="194" t="s">
        <v>172</v>
      </c>
      <c r="L364" s="39"/>
      <c r="M364" s="199" t="s">
        <v>19</v>
      </c>
      <c r="N364" s="200" t="s">
        <v>42</v>
      </c>
      <c r="O364" s="64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3" t="s">
        <v>173</v>
      </c>
      <c r="AT364" s="203" t="s">
        <v>168</v>
      </c>
      <c r="AU364" s="203" t="s">
        <v>80</v>
      </c>
      <c r="AY364" s="17" t="s">
        <v>166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17" t="s">
        <v>78</v>
      </c>
      <c r="BK364" s="204">
        <f>ROUND(I364*H364,2)</f>
        <v>0</v>
      </c>
      <c r="BL364" s="17" t="s">
        <v>173</v>
      </c>
      <c r="BM364" s="203" t="s">
        <v>525</v>
      </c>
    </row>
    <row r="365" spans="1:65" s="2" customFormat="1" ht="19.5">
      <c r="A365" s="34"/>
      <c r="B365" s="35"/>
      <c r="C365" s="36"/>
      <c r="D365" s="205" t="s">
        <v>175</v>
      </c>
      <c r="E365" s="36"/>
      <c r="F365" s="206" t="s">
        <v>176</v>
      </c>
      <c r="G365" s="36"/>
      <c r="H365" s="36"/>
      <c r="I365" s="115"/>
      <c r="J365" s="36"/>
      <c r="K365" s="36"/>
      <c r="L365" s="39"/>
      <c r="M365" s="207"/>
      <c r="N365" s="208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175</v>
      </c>
      <c r="AU365" s="17" t="s">
        <v>80</v>
      </c>
    </row>
    <row r="366" spans="1:65" s="13" customFormat="1" ht="11.25">
      <c r="B366" s="209"/>
      <c r="C366" s="210"/>
      <c r="D366" s="205" t="s">
        <v>177</v>
      </c>
      <c r="E366" s="211" t="s">
        <v>19</v>
      </c>
      <c r="F366" s="212" t="s">
        <v>452</v>
      </c>
      <c r="G366" s="210"/>
      <c r="H366" s="211" t="s">
        <v>19</v>
      </c>
      <c r="I366" s="213"/>
      <c r="J366" s="210"/>
      <c r="K366" s="210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177</v>
      </c>
      <c r="AU366" s="218" t="s">
        <v>80</v>
      </c>
      <c r="AV366" s="13" t="s">
        <v>78</v>
      </c>
      <c r="AW366" s="13" t="s">
        <v>33</v>
      </c>
      <c r="AX366" s="13" t="s">
        <v>71</v>
      </c>
      <c r="AY366" s="218" t="s">
        <v>166</v>
      </c>
    </row>
    <row r="367" spans="1:65" s="14" customFormat="1" ht="11.25">
      <c r="B367" s="219"/>
      <c r="C367" s="220"/>
      <c r="D367" s="205" t="s">
        <v>177</v>
      </c>
      <c r="E367" s="221" t="s">
        <v>19</v>
      </c>
      <c r="F367" s="222" t="s">
        <v>472</v>
      </c>
      <c r="G367" s="220"/>
      <c r="H367" s="223">
        <v>1650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177</v>
      </c>
      <c r="AU367" s="229" t="s">
        <v>80</v>
      </c>
      <c r="AV367" s="14" t="s">
        <v>80</v>
      </c>
      <c r="AW367" s="14" t="s">
        <v>33</v>
      </c>
      <c r="AX367" s="14" t="s">
        <v>71</v>
      </c>
      <c r="AY367" s="229" t="s">
        <v>166</v>
      </c>
    </row>
    <row r="368" spans="1:65" s="13" customFormat="1" ht="11.25">
      <c r="B368" s="209"/>
      <c r="C368" s="210"/>
      <c r="D368" s="205" t="s">
        <v>177</v>
      </c>
      <c r="E368" s="211" t="s">
        <v>19</v>
      </c>
      <c r="F368" s="212" t="s">
        <v>453</v>
      </c>
      <c r="G368" s="210"/>
      <c r="H368" s="211" t="s">
        <v>19</v>
      </c>
      <c r="I368" s="213"/>
      <c r="J368" s="210"/>
      <c r="K368" s="210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177</v>
      </c>
      <c r="AU368" s="218" t="s">
        <v>80</v>
      </c>
      <c r="AV368" s="13" t="s">
        <v>78</v>
      </c>
      <c r="AW368" s="13" t="s">
        <v>33</v>
      </c>
      <c r="AX368" s="13" t="s">
        <v>71</v>
      </c>
      <c r="AY368" s="218" t="s">
        <v>166</v>
      </c>
    </row>
    <row r="369" spans="1:65" s="14" customFormat="1" ht="11.25">
      <c r="B369" s="219"/>
      <c r="C369" s="220"/>
      <c r="D369" s="205" t="s">
        <v>177</v>
      </c>
      <c r="E369" s="221" t="s">
        <v>19</v>
      </c>
      <c r="F369" s="222" t="s">
        <v>474</v>
      </c>
      <c r="G369" s="220"/>
      <c r="H369" s="223">
        <v>455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177</v>
      </c>
      <c r="AU369" s="229" t="s">
        <v>80</v>
      </c>
      <c r="AV369" s="14" t="s">
        <v>80</v>
      </c>
      <c r="AW369" s="14" t="s">
        <v>33</v>
      </c>
      <c r="AX369" s="14" t="s">
        <v>71</v>
      </c>
      <c r="AY369" s="229" t="s">
        <v>166</v>
      </c>
    </row>
    <row r="370" spans="1:65" s="13" customFormat="1" ht="11.25">
      <c r="B370" s="209"/>
      <c r="C370" s="210"/>
      <c r="D370" s="205" t="s">
        <v>177</v>
      </c>
      <c r="E370" s="211" t="s">
        <v>19</v>
      </c>
      <c r="F370" s="212" t="s">
        <v>475</v>
      </c>
      <c r="G370" s="210"/>
      <c r="H370" s="211" t="s">
        <v>19</v>
      </c>
      <c r="I370" s="213"/>
      <c r="J370" s="210"/>
      <c r="K370" s="210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177</v>
      </c>
      <c r="AU370" s="218" t="s">
        <v>80</v>
      </c>
      <c r="AV370" s="13" t="s">
        <v>78</v>
      </c>
      <c r="AW370" s="13" t="s">
        <v>33</v>
      </c>
      <c r="AX370" s="13" t="s">
        <v>71</v>
      </c>
      <c r="AY370" s="218" t="s">
        <v>166</v>
      </c>
    </row>
    <row r="371" spans="1:65" s="14" customFormat="1" ht="11.25">
      <c r="B371" s="219"/>
      <c r="C371" s="220"/>
      <c r="D371" s="205" t="s">
        <v>177</v>
      </c>
      <c r="E371" s="221" t="s">
        <v>19</v>
      </c>
      <c r="F371" s="222" t="s">
        <v>476</v>
      </c>
      <c r="G371" s="220"/>
      <c r="H371" s="223">
        <v>-77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177</v>
      </c>
      <c r="AU371" s="229" t="s">
        <v>80</v>
      </c>
      <c r="AV371" s="14" t="s">
        <v>80</v>
      </c>
      <c r="AW371" s="14" t="s">
        <v>33</v>
      </c>
      <c r="AX371" s="14" t="s">
        <v>71</v>
      </c>
      <c r="AY371" s="229" t="s">
        <v>166</v>
      </c>
    </row>
    <row r="372" spans="1:65" s="15" customFormat="1" ht="11.25">
      <c r="B372" s="230"/>
      <c r="C372" s="231"/>
      <c r="D372" s="205" t="s">
        <v>177</v>
      </c>
      <c r="E372" s="232" t="s">
        <v>19</v>
      </c>
      <c r="F372" s="233" t="s">
        <v>191</v>
      </c>
      <c r="G372" s="231"/>
      <c r="H372" s="234">
        <v>2028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177</v>
      </c>
      <c r="AU372" s="240" t="s">
        <v>80</v>
      </c>
      <c r="AV372" s="15" t="s">
        <v>173</v>
      </c>
      <c r="AW372" s="15" t="s">
        <v>33</v>
      </c>
      <c r="AX372" s="15" t="s">
        <v>78</v>
      </c>
      <c r="AY372" s="240" t="s">
        <v>166</v>
      </c>
    </row>
    <row r="373" spans="1:65" s="2" customFormat="1" ht="33" customHeight="1">
      <c r="A373" s="34"/>
      <c r="B373" s="35"/>
      <c r="C373" s="192" t="s">
        <v>526</v>
      </c>
      <c r="D373" s="192" t="s">
        <v>168</v>
      </c>
      <c r="E373" s="193" t="s">
        <v>527</v>
      </c>
      <c r="F373" s="194" t="s">
        <v>528</v>
      </c>
      <c r="G373" s="195" t="s">
        <v>171</v>
      </c>
      <c r="H373" s="196">
        <v>1650</v>
      </c>
      <c r="I373" s="197"/>
      <c r="J373" s="198">
        <f>ROUND(I373*H373,2)</f>
        <v>0</v>
      </c>
      <c r="K373" s="194" t="s">
        <v>172</v>
      </c>
      <c r="L373" s="39"/>
      <c r="M373" s="199" t="s">
        <v>19</v>
      </c>
      <c r="N373" s="200" t="s">
        <v>42</v>
      </c>
      <c r="O373" s="64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3" t="s">
        <v>173</v>
      </c>
      <c r="AT373" s="203" t="s">
        <v>168</v>
      </c>
      <c r="AU373" s="203" t="s">
        <v>80</v>
      </c>
      <c r="AY373" s="17" t="s">
        <v>166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7" t="s">
        <v>78</v>
      </c>
      <c r="BK373" s="204">
        <f>ROUND(I373*H373,2)</f>
        <v>0</v>
      </c>
      <c r="BL373" s="17" t="s">
        <v>173</v>
      </c>
      <c r="BM373" s="203" t="s">
        <v>529</v>
      </c>
    </row>
    <row r="374" spans="1:65" s="2" customFormat="1" ht="19.5">
      <c r="A374" s="34"/>
      <c r="B374" s="35"/>
      <c r="C374" s="36"/>
      <c r="D374" s="205" t="s">
        <v>175</v>
      </c>
      <c r="E374" s="36"/>
      <c r="F374" s="206" t="s">
        <v>176</v>
      </c>
      <c r="G374" s="36"/>
      <c r="H374" s="36"/>
      <c r="I374" s="115"/>
      <c r="J374" s="36"/>
      <c r="K374" s="36"/>
      <c r="L374" s="39"/>
      <c r="M374" s="207"/>
      <c r="N374" s="208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175</v>
      </c>
      <c r="AU374" s="17" t="s">
        <v>80</v>
      </c>
    </row>
    <row r="375" spans="1:65" s="13" customFormat="1" ht="11.25">
      <c r="B375" s="209"/>
      <c r="C375" s="210"/>
      <c r="D375" s="205" t="s">
        <v>177</v>
      </c>
      <c r="E375" s="211" t="s">
        <v>19</v>
      </c>
      <c r="F375" s="212" t="s">
        <v>506</v>
      </c>
      <c r="G375" s="210"/>
      <c r="H375" s="211" t="s">
        <v>19</v>
      </c>
      <c r="I375" s="213"/>
      <c r="J375" s="210"/>
      <c r="K375" s="210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177</v>
      </c>
      <c r="AU375" s="218" t="s">
        <v>80</v>
      </c>
      <c r="AV375" s="13" t="s">
        <v>78</v>
      </c>
      <c r="AW375" s="13" t="s">
        <v>33</v>
      </c>
      <c r="AX375" s="13" t="s">
        <v>71</v>
      </c>
      <c r="AY375" s="218" t="s">
        <v>166</v>
      </c>
    </row>
    <row r="376" spans="1:65" s="14" customFormat="1" ht="11.25">
      <c r="B376" s="219"/>
      <c r="C376" s="220"/>
      <c r="D376" s="205" t="s">
        <v>177</v>
      </c>
      <c r="E376" s="221" t="s">
        <v>19</v>
      </c>
      <c r="F376" s="222" t="s">
        <v>472</v>
      </c>
      <c r="G376" s="220"/>
      <c r="H376" s="223">
        <v>1650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177</v>
      </c>
      <c r="AU376" s="229" t="s">
        <v>80</v>
      </c>
      <c r="AV376" s="14" t="s">
        <v>80</v>
      </c>
      <c r="AW376" s="14" t="s">
        <v>33</v>
      </c>
      <c r="AX376" s="14" t="s">
        <v>78</v>
      </c>
      <c r="AY376" s="229" t="s">
        <v>166</v>
      </c>
    </row>
    <row r="377" spans="1:65" s="2" customFormat="1" ht="33" customHeight="1">
      <c r="A377" s="34"/>
      <c r="B377" s="35"/>
      <c r="C377" s="192" t="s">
        <v>530</v>
      </c>
      <c r="D377" s="192" t="s">
        <v>168</v>
      </c>
      <c r="E377" s="193" t="s">
        <v>531</v>
      </c>
      <c r="F377" s="194" t="s">
        <v>532</v>
      </c>
      <c r="G377" s="195" t="s">
        <v>171</v>
      </c>
      <c r="H377" s="196">
        <v>378</v>
      </c>
      <c r="I377" s="197"/>
      <c r="J377" s="198">
        <f>ROUND(I377*H377,2)</f>
        <v>0</v>
      </c>
      <c r="K377" s="194" t="s">
        <v>172</v>
      </c>
      <c r="L377" s="39"/>
      <c r="M377" s="199" t="s">
        <v>19</v>
      </c>
      <c r="N377" s="200" t="s">
        <v>42</v>
      </c>
      <c r="O377" s="64"/>
      <c r="P377" s="201">
        <f>O377*H377</f>
        <v>0</v>
      </c>
      <c r="Q377" s="201">
        <v>0</v>
      </c>
      <c r="R377" s="201">
        <f>Q377*H377</f>
        <v>0</v>
      </c>
      <c r="S377" s="201">
        <v>0</v>
      </c>
      <c r="T377" s="202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3" t="s">
        <v>173</v>
      </c>
      <c r="AT377" s="203" t="s">
        <v>168</v>
      </c>
      <c r="AU377" s="203" t="s">
        <v>80</v>
      </c>
      <c r="AY377" s="17" t="s">
        <v>166</v>
      </c>
      <c r="BE377" s="204">
        <f>IF(N377="základní",J377,0)</f>
        <v>0</v>
      </c>
      <c r="BF377" s="204">
        <f>IF(N377="snížená",J377,0)</f>
        <v>0</v>
      </c>
      <c r="BG377" s="204">
        <f>IF(N377="zákl. přenesená",J377,0)</f>
        <v>0</v>
      </c>
      <c r="BH377" s="204">
        <f>IF(N377="sníž. přenesená",J377,0)</f>
        <v>0</v>
      </c>
      <c r="BI377" s="204">
        <f>IF(N377="nulová",J377,0)</f>
        <v>0</v>
      </c>
      <c r="BJ377" s="17" t="s">
        <v>78</v>
      </c>
      <c r="BK377" s="204">
        <f>ROUND(I377*H377,2)</f>
        <v>0</v>
      </c>
      <c r="BL377" s="17" t="s">
        <v>173</v>
      </c>
      <c r="BM377" s="203" t="s">
        <v>533</v>
      </c>
    </row>
    <row r="378" spans="1:65" s="2" customFormat="1" ht="19.5">
      <c r="A378" s="34"/>
      <c r="B378" s="35"/>
      <c r="C378" s="36"/>
      <c r="D378" s="205" t="s">
        <v>175</v>
      </c>
      <c r="E378" s="36"/>
      <c r="F378" s="206" t="s">
        <v>176</v>
      </c>
      <c r="G378" s="36"/>
      <c r="H378" s="36"/>
      <c r="I378" s="115"/>
      <c r="J378" s="36"/>
      <c r="K378" s="36"/>
      <c r="L378" s="39"/>
      <c r="M378" s="207"/>
      <c r="N378" s="208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175</v>
      </c>
      <c r="AU378" s="17" t="s">
        <v>80</v>
      </c>
    </row>
    <row r="379" spans="1:65" s="13" customFormat="1" ht="11.25">
      <c r="B379" s="209"/>
      <c r="C379" s="210"/>
      <c r="D379" s="205" t="s">
        <v>177</v>
      </c>
      <c r="E379" s="211" t="s">
        <v>19</v>
      </c>
      <c r="F379" s="212" t="s">
        <v>534</v>
      </c>
      <c r="G379" s="210"/>
      <c r="H379" s="211" t="s">
        <v>19</v>
      </c>
      <c r="I379" s="213"/>
      <c r="J379" s="210"/>
      <c r="K379" s="210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177</v>
      </c>
      <c r="AU379" s="218" t="s">
        <v>80</v>
      </c>
      <c r="AV379" s="13" t="s">
        <v>78</v>
      </c>
      <c r="AW379" s="13" t="s">
        <v>33</v>
      </c>
      <c r="AX379" s="13" t="s">
        <v>71</v>
      </c>
      <c r="AY379" s="218" t="s">
        <v>166</v>
      </c>
    </row>
    <row r="380" spans="1:65" s="14" customFormat="1" ht="11.25">
      <c r="B380" s="219"/>
      <c r="C380" s="220"/>
      <c r="D380" s="205" t="s">
        <v>177</v>
      </c>
      <c r="E380" s="221" t="s">
        <v>19</v>
      </c>
      <c r="F380" s="222" t="s">
        <v>474</v>
      </c>
      <c r="G380" s="220"/>
      <c r="H380" s="223">
        <v>455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177</v>
      </c>
      <c r="AU380" s="229" t="s">
        <v>80</v>
      </c>
      <c r="AV380" s="14" t="s">
        <v>80</v>
      </c>
      <c r="AW380" s="14" t="s">
        <v>33</v>
      </c>
      <c r="AX380" s="14" t="s">
        <v>71</v>
      </c>
      <c r="AY380" s="229" t="s">
        <v>166</v>
      </c>
    </row>
    <row r="381" spans="1:65" s="13" customFormat="1" ht="11.25">
      <c r="B381" s="209"/>
      <c r="C381" s="210"/>
      <c r="D381" s="205" t="s">
        <v>177</v>
      </c>
      <c r="E381" s="211" t="s">
        <v>19</v>
      </c>
      <c r="F381" s="212" t="s">
        <v>475</v>
      </c>
      <c r="G381" s="210"/>
      <c r="H381" s="211" t="s">
        <v>19</v>
      </c>
      <c r="I381" s="213"/>
      <c r="J381" s="210"/>
      <c r="K381" s="210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177</v>
      </c>
      <c r="AU381" s="218" t="s">
        <v>80</v>
      </c>
      <c r="AV381" s="13" t="s">
        <v>78</v>
      </c>
      <c r="AW381" s="13" t="s">
        <v>33</v>
      </c>
      <c r="AX381" s="13" t="s">
        <v>71</v>
      </c>
      <c r="AY381" s="218" t="s">
        <v>166</v>
      </c>
    </row>
    <row r="382" spans="1:65" s="14" customFormat="1" ht="11.25">
      <c r="B382" s="219"/>
      <c r="C382" s="220"/>
      <c r="D382" s="205" t="s">
        <v>177</v>
      </c>
      <c r="E382" s="221" t="s">
        <v>19</v>
      </c>
      <c r="F382" s="222" t="s">
        <v>476</v>
      </c>
      <c r="G382" s="220"/>
      <c r="H382" s="223">
        <v>-77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177</v>
      </c>
      <c r="AU382" s="229" t="s">
        <v>80</v>
      </c>
      <c r="AV382" s="14" t="s">
        <v>80</v>
      </c>
      <c r="AW382" s="14" t="s">
        <v>33</v>
      </c>
      <c r="AX382" s="14" t="s">
        <v>71</v>
      </c>
      <c r="AY382" s="229" t="s">
        <v>166</v>
      </c>
    </row>
    <row r="383" spans="1:65" s="15" customFormat="1" ht="11.25">
      <c r="B383" s="230"/>
      <c r="C383" s="231"/>
      <c r="D383" s="205" t="s">
        <v>177</v>
      </c>
      <c r="E383" s="232" t="s">
        <v>19</v>
      </c>
      <c r="F383" s="233" t="s">
        <v>191</v>
      </c>
      <c r="G383" s="231"/>
      <c r="H383" s="234">
        <v>378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177</v>
      </c>
      <c r="AU383" s="240" t="s">
        <v>80</v>
      </c>
      <c r="AV383" s="15" t="s">
        <v>173</v>
      </c>
      <c r="AW383" s="15" t="s">
        <v>33</v>
      </c>
      <c r="AX383" s="15" t="s">
        <v>78</v>
      </c>
      <c r="AY383" s="240" t="s">
        <v>166</v>
      </c>
    </row>
    <row r="384" spans="1:65" s="2" customFormat="1" ht="21.75" customHeight="1">
      <c r="A384" s="34"/>
      <c r="B384" s="35"/>
      <c r="C384" s="192" t="s">
        <v>535</v>
      </c>
      <c r="D384" s="192" t="s">
        <v>168</v>
      </c>
      <c r="E384" s="193" t="s">
        <v>536</v>
      </c>
      <c r="F384" s="194" t="s">
        <v>537</v>
      </c>
      <c r="G384" s="195" t="s">
        <v>171</v>
      </c>
      <c r="H384" s="196">
        <v>280</v>
      </c>
      <c r="I384" s="197"/>
      <c r="J384" s="198">
        <f>ROUND(I384*H384,2)</f>
        <v>0</v>
      </c>
      <c r="K384" s="194" t="s">
        <v>172</v>
      </c>
      <c r="L384" s="39"/>
      <c r="M384" s="199" t="s">
        <v>19</v>
      </c>
      <c r="N384" s="200" t="s">
        <v>42</v>
      </c>
      <c r="O384" s="64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3" t="s">
        <v>173</v>
      </c>
      <c r="AT384" s="203" t="s">
        <v>168</v>
      </c>
      <c r="AU384" s="203" t="s">
        <v>80</v>
      </c>
      <c r="AY384" s="17" t="s">
        <v>166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7" t="s">
        <v>78</v>
      </c>
      <c r="BK384" s="204">
        <f>ROUND(I384*H384,2)</f>
        <v>0</v>
      </c>
      <c r="BL384" s="17" t="s">
        <v>173</v>
      </c>
      <c r="BM384" s="203" t="s">
        <v>538</v>
      </c>
    </row>
    <row r="385" spans="1:65" s="13" customFormat="1" ht="11.25">
      <c r="B385" s="209"/>
      <c r="C385" s="210"/>
      <c r="D385" s="205" t="s">
        <v>177</v>
      </c>
      <c r="E385" s="211" t="s">
        <v>19</v>
      </c>
      <c r="F385" s="212" t="s">
        <v>539</v>
      </c>
      <c r="G385" s="210"/>
      <c r="H385" s="211" t="s">
        <v>19</v>
      </c>
      <c r="I385" s="213"/>
      <c r="J385" s="210"/>
      <c r="K385" s="210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177</v>
      </c>
      <c r="AU385" s="218" t="s">
        <v>80</v>
      </c>
      <c r="AV385" s="13" t="s">
        <v>78</v>
      </c>
      <c r="AW385" s="13" t="s">
        <v>33</v>
      </c>
      <c r="AX385" s="13" t="s">
        <v>71</v>
      </c>
      <c r="AY385" s="218" t="s">
        <v>166</v>
      </c>
    </row>
    <row r="386" spans="1:65" s="14" customFormat="1" ht="11.25">
      <c r="B386" s="219"/>
      <c r="C386" s="220"/>
      <c r="D386" s="205" t="s">
        <v>177</v>
      </c>
      <c r="E386" s="221" t="s">
        <v>19</v>
      </c>
      <c r="F386" s="222" t="s">
        <v>495</v>
      </c>
      <c r="G386" s="220"/>
      <c r="H386" s="223">
        <v>280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177</v>
      </c>
      <c r="AU386" s="229" t="s">
        <v>80</v>
      </c>
      <c r="AV386" s="14" t="s">
        <v>80</v>
      </c>
      <c r="AW386" s="14" t="s">
        <v>33</v>
      </c>
      <c r="AX386" s="14" t="s">
        <v>78</v>
      </c>
      <c r="AY386" s="229" t="s">
        <v>166</v>
      </c>
    </row>
    <row r="387" spans="1:65" s="2" customFormat="1" ht="44.25" customHeight="1">
      <c r="A387" s="34"/>
      <c r="B387" s="35"/>
      <c r="C387" s="192" t="s">
        <v>540</v>
      </c>
      <c r="D387" s="192" t="s">
        <v>168</v>
      </c>
      <c r="E387" s="193" t="s">
        <v>541</v>
      </c>
      <c r="F387" s="194" t="s">
        <v>542</v>
      </c>
      <c r="G387" s="195" t="s">
        <v>171</v>
      </c>
      <c r="H387" s="196">
        <v>104</v>
      </c>
      <c r="I387" s="197"/>
      <c r="J387" s="198">
        <f>ROUND(I387*H387,2)</f>
        <v>0</v>
      </c>
      <c r="K387" s="194" t="s">
        <v>172</v>
      </c>
      <c r="L387" s="39"/>
      <c r="M387" s="199" t="s">
        <v>19</v>
      </c>
      <c r="N387" s="200" t="s">
        <v>42</v>
      </c>
      <c r="O387" s="64"/>
      <c r="P387" s="201">
        <f>O387*H387</f>
        <v>0</v>
      </c>
      <c r="Q387" s="201">
        <v>0.19536000000000001</v>
      </c>
      <c r="R387" s="201">
        <f>Q387*H387</f>
        <v>20.317440000000001</v>
      </c>
      <c r="S387" s="201">
        <v>0</v>
      </c>
      <c r="T387" s="20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3" t="s">
        <v>173</v>
      </c>
      <c r="AT387" s="203" t="s">
        <v>168</v>
      </c>
      <c r="AU387" s="203" t="s">
        <v>80</v>
      </c>
      <c r="AY387" s="17" t="s">
        <v>166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7" t="s">
        <v>78</v>
      </c>
      <c r="BK387" s="204">
        <f>ROUND(I387*H387,2)</f>
        <v>0</v>
      </c>
      <c r="BL387" s="17" t="s">
        <v>173</v>
      </c>
      <c r="BM387" s="203" t="s">
        <v>543</v>
      </c>
    </row>
    <row r="388" spans="1:65" s="2" customFormat="1" ht="19.5">
      <c r="A388" s="34"/>
      <c r="B388" s="35"/>
      <c r="C388" s="36"/>
      <c r="D388" s="205" t="s">
        <v>175</v>
      </c>
      <c r="E388" s="36"/>
      <c r="F388" s="206" t="s">
        <v>176</v>
      </c>
      <c r="G388" s="36"/>
      <c r="H388" s="36"/>
      <c r="I388" s="115"/>
      <c r="J388" s="36"/>
      <c r="K388" s="36"/>
      <c r="L388" s="39"/>
      <c r="M388" s="207"/>
      <c r="N388" s="208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175</v>
      </c>
      <c r="AU388" s="17" t="s">
        <v>80</v>
      </c>
    </row>
    <row r="389" spans="1:65" s="13" customFormat="1" ht="11.25">
      <c r="B389" s="209"/>
      <c r="C389" s="210"/>
      <c r="D389" s="205" t="s">
        <v>177</v>
      </c>
      <c r="E389" s="211" t="s">
        <v>19</v>
      </c>
      <c r="F389" s="212" t="s">
        <v>544</v>
      </c>
      <c r="G389" s="210"/>
      <c r="H389" s="211" t="s">
        <v>19</v>
      </c>
      <c r="I389" s="213"/>
      <c r="J389" s="210"/>
      <c r="K389" s="210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177</v>
      </c>
      <c r="AU389" s="218" t="s">
        <v>80</v>
      </c>
      <c r="AV389" s="13" t="s">
        <v>78</v>
      </c>
      <c r="AW389" s="13" t="s">
        <v>33</v>
      </c>
      <c r="AX389" s="13" t="s">
        <v>71</v>
      </c>
      <c r="AY389" s="218" t="s">
        <v>166</v>
      </c>
    </row>
    <row r="390" spans="1:65" s="14" customFormat="1" ht="11.25">
      <c r="B390" s="219"/>
      <c r="C390" s="220"/>
      <c r="D390" s="205" t="s">
        <v>177</v>
      </c>
      <c r="E390" s="221" t="s">
        <v>19</v>
      </c>
      <c r="F390" s="222" t="s">
        <v>545</v>
      </c>
      <c r="G390" s="220"/>
      <c r="H390" s="223">
        <v>12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177</v>
      </c>
      <c r="AU390" s="229" t="s">
        <v>80</v>
      </c>
      <c r="AV390" s="14" t="s">
        <v>80</v>
      </c>
      <c r="AW390" s="14" t="s">
        <v>33</v>
      </c>
      <c r="AX390" s="14" t="s">
        <v>71</v>
      </c>
      <c r="AY390" s="229" t="s">
        <v>166</v>
      </c>
    </row>
    <row r="391" spans="1:65" s="13" customFormat="1" ht="11.25">
      <c r="B391" s="209"/>
      <c r="C391" s="210"/>
      <c r="D391" s="205" t="s">
        <v>177</v>
      </c>
      <c r="E391" s="211" t="s">
        <v>19</v>
      </c>
      <c r="F391" s="212" t="s">
        <v>546</v>
      </c>
      <c r="G391" s="210"/>
      <c r="H391" s="211" t="s">
        <v>19</v>
      </c>
      <c r="I391" s="213"/>
      <c r="J391" s="210"/>
      <c r="K391" s="210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177</v>
      </c>
      <c r="AU391" s="218" t="s">
        <v>80</v>
      </c>
      <c r="AV391" s="13" t="s">
        <v>78</v>
      </c>
      <c r="AW391" s="13" t="s">
        <v>33</v>
      </c>
      <c r="AX391" s="13" t="s">
        <v>71</v>
      </c>
      <c r="AY391" s="218" t="s">
        <v>166</v>
      </c>
    </row>
    <row r="392" spans="1:65" s="14" customFormat="1" ht="11.25">
      <c r="B392" s="219"/>
      <c r="C392" s="220"/>
      <c r="D392" s="205" t="s">
        <v>177</v>
      </c>
      <c r="E392" s="221" t="s">
        <v>19</v>
      </c>
      <c r="F392" s="222" t="s">
        <v>547</v>
      </c>
      <c r="G392" s="220"/>
      <c r="H392" s="223">
        <v>87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177</v>
      </c>
      <c r="AU392" s="229" t="s">
        <v>80</v>
      </c>
      <c r="AV392" s="14" t="s">
        <v>80</v>
      </c>
      <c r="AW392" s="14" t="s">
        <v>33</v>
      </c>
      <c r="AX392" s="14" t="s">
        <v>71</v>
      </c>
      <c r="AY392" s="229" t="s">
        <v>166</v>
      </c>
    </row>
    <row r="393" spans="1:65" s="14" customFormat="1" ht="11.25">
      <c r="B393" s="219"/>
      <c r="C393" s="220"/>
      <c r="D393" s="205" t="s">
        <v>177</v>
      </c>
      <c r="E393" s="221" t="s">
        <v>19</v>
      </c>
      <c r="F393" s="222" t="s">
        <v>548</v>
      </c>
      <c r="G393" s="220"/>
      <c r="H393" s="223">
        <v>5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177</v>
      </c>
      <c r="AU393" s="229" t="s">
        <v>80</v>
      </c>
      <c r="AV393" s="14" t="s">
        <v>80</v>
      </c>
      <c r="AW393" s="14" t="s">
        <v>33</v>
      </c>
      <c r="AX393" s="14" t="s">
        <v>71</v>
      </c>
      <c r="AY393" s="229" t="s">
        <v>166</v>
      </c>
    </row>
    <row r="394" spans="1:65" s="15" customFormat="1" ht="11.25">
      <c r="B394" s="230"/>
      <c r="C394" s="231"/>
      <c r="D394" s="205" t="s">
        <v>177</v>
      </c>
      <c r="E394" s="232" t="s">
        <v>19</v>
      </c>
      <c r="F394" s="233" t="s">
        <v>191</v>
      </c>
      <c r="G394" s="231"/>
      <c r="H394" s="234">
        <v>104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177</v>
      </c>
      <c r="AU394" s="240" t="s">
        <v>80</v>
      </c>
      <c r="AV394" s="15" t="s">
        <v>173</v>
      </c>
      <c r="AW394" s="15" t="s">
        <v>33</v>
      </c>
      <c r="AX394" s="15" t="s">
        <v>78</v>
      </c>
      <c r="AY394" s="240" t="s">
        <v>166</v>
      </c>
    </row>
    <row r="395" spans="1:65" s="2" customFormat="1" ht="16.5" customHeight="1">
      <c r="A395" s="34"/>
      <c r="B395" s="35"/>
      <c r="C395" s="241" t="s">
        <v>549</v>
      </c>
      <c r="D395" s="241" t="s">
        <v>345</v>
      </c>
      <c r="E395" s="242" t="s">
        <v>550</v>
      </c>
      <c r="F395" s="243" t="s">
        <v>551</v>
      </c>
      <c r="G395" s="244" t="s">
        <v>171</v>
      </c>
      <c r="H395" s="245">
        <v>102.52</v>
      </c>
      <c r="I395" s="246"/>
      <c r="J395" s="247">
        <f>ROUND(I395*H395,2)</f>
        <v>0</v>
      </c>
      <c r="K395" s="243" t="s">
        <v>172</v>
      </c>
      <c r="L395" s="248"/>
      <c r="M395" s="249" t="s">
        <v>19</v>
      </c>
      <c r="N395" s="250" t="s">
        <v>42</v>
      </c>
      <c r="O395" s="64"/>
      <c r="P395" s="201">
        <f>O395*H395</f>
        <v>0</v>
      </c>
      <c r="Q395" s="201">
        <v>0.222</v>
      </c>
      <c r="R395" s="201">
        <f>Q395*H395</f>
        <v>22.759439999999998</v>
      </c>
      <c r="S395" s="201">
        <v>0</v>
      </c>
      <c r="T395" s="202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3" t="s">
        <v>208</v>
      </c>
      <c r="AT395" s="203" t="s">
        <v>345</v>
      </c>
      <c r="AU395" s="203" t="s">
        <v>80</v>
      </c>
      <c r="AY395" s="17" t="s">
        <v>166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7" t="s">
        <v>78</v>
      </c>
      <c r="BK395" s="204">
        <f>ROUND(I395*H395,2)</f>
        <v>0</v>
      </c>
      <c r="BL395" s="17" t="s">
        <v>173</v>
      </c>
      <c r="BM395" s="203" t="s">
        <v>552</v>
      </c>
    </row>
    <row r="396" spans="1:65" s="13" customFormat="1" ht="11.25">
      <c r="B396" s="209"/>
      <c r="C396" s="210"/>
      <c r="D396" s="205" t="s">
        <v>177</v>
      </c>
      <c r="E396" s="211" t="s">
        <v>19</v>
      </c>
      <c r="F396" s="212" t="s">
        <v>553</v>
      </c>
      <c r="G396" s="210"/>
      <c r="H396" s="211" t="s">
        <v>19</v>
      </c>
      <c r="I396" s="213"/>
      <c r="J396" s="210"/>
      <c r="K396" s="210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177</v>
      </c>
      <c r="AU396" s="218" t="s">
        <v>80</v>
      </c>
      <c r="AV396" s="13" t="s">
        <v>78</v>
      </c>
      <c r="AW396" s="13" t="s">
        <v>33</v>
      </c>
      <c r="AX396" s="13" t="s">
        <v>71</v>
      </c>
      <c r="AY396" s="218" t="s">
        <v>166</v>
      </c>
    </row>
    <row r="397" spans="1:65" s="14" customFormat="1" ht="11.25">
      <c r="B397" s="219"/>
      <c r="C397" s="220"/>
      <c r="D397" s="205" t="s">
        <v>177</v>
      </c>
      <c r="E397" s="221" t="s">
        <v>19</v>
      </c>
      <c r="F397" s="222" t="s">
        <v>554</v>
      </c>
      <c r="G397" s="220"/>
      <c r="H397" s="223">
        <v>1.2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177</v>
      </c>
      <c r="AU397" s="229" t="s">
        <v>80</v>
      </c>
      <c r="AV397" s="14" t="s">
        <v>80</v>
      </c>
      <c r="AW397" s="14" t="s">
        <v>33</v>
      </c>
      <c r="AX397" s="14" t="s">
        <v>71</v>
      </c>
      <c r="AY397" s="229" t="s">
        <v>166</v>
      </c>
    </row>
    <row r="398" spans="1:65" s="13" customFormat="1" ht="11.25">
      <c r="B398" s="209"/>
      <c r="C398" s="210"/>
      <c r="D398" s="205" t="s">
        <v>177</v>
      </c>
      <c r="E398" s="211" t="s">
        <v>19</v>
      </c>
      <c r="F398" s="212" t="s">
        <v>546</v>
      </c>
      <c r="G398" s="210"/>
      <c r="H398" s="211" t="s">
        <v>19</v>
      </c>
      <c r="I398" s="213"/>
      <c r="J398" s="210"/>
      <c r="K398" s="210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177</v>
      </c>
      <c r="AU398" s="218" t="s">
        <v>80</v>
      </c>
      <c r="AV398" s="13" t="s">
        <v>78</v>
      </c>
      <c r="AW398" s="13" t="s">
        <v>33</v>
      </c>
      <c r="AX398" s="13" t="s">
        <v>71</v>
      </c>
      <c r="AY398" s="218" t="s">
        <v>166</v>
      </c>
    </row>
    <row r="399" spans="1:65" s="14" customFormat="1" ht="11.25">
      <c r="B399" s="219"/>
      <c r="C399" s="220"/>
      <c r="D399" s="205" t="s">
        <v>177</v>
      </c>
      <c r="E399" s="221" t="s">
        <v>19</v>
      </c>
      <c r="F399" s="222" t="s">
        <v>547</v>
      </c>
      <c r="G399" s="220"/>
      <c r="H399" s="223">
        <v>87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177</v>
      </c>
      <c r="AU399" s="229" t="s">
        <v>80</v>
      </c>
      <c r="AV399" s="14" t="s">
        <v>80</v>
      </c>
      <c r="AW399" s="14" t="s">
        <v>33</v>
      </c>
      <c r="AX399" s="14" t="s">
        <v>71</v>
      </c>
      <c r="AY399" s="229" t="s">
        <v>166</v>
      </c>
    </row>
    <row r="400" spans="1:65" s="14" customFormat="1" ht="11.25">
      <c r="B400" s="219"/>
      <c r="C400" s="220"/>
      <c r="D400" s="205" t="s">
        <v>177</v>
      </c>
      <c r="E400" s="221" t="s">
        <v>19</v>
      </c>
      <c r="F400" s="222" t="s">
        <v>548</v>
      </c>
      <c r="G400" s="220"/>
      <c r="H400" s="223">
        <v>5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177</v>
      </c>
      <c r="AU400" s="229" t="s">
        <v>80</v>
      </c>
      <c r="AV400" s="14" t="s">
        <v>80</v>
      </c>
      <c r="AW400" s="14" t="s">
        <v>33</v>
      </c>
      <c r="AX400" s="14" t="s">
        <v>71</v>
      </c>
      <c r="AY400" s="229" t="s">
        <v>166</v>
      </c>
    </row>
    <row r="401" spans="1:65" s="15" customFormat="1" ht="11.25">
      <c r="B401" s="230"/>
      <c r="C401" s="231"/>
      <c r="D401" s="205" t="s">
        <v>177</v>
      </c>
      <c r="E401" s="232" t="s">
        <v>19</v>
      </c>
      <c r="F401" s="233" t="s">
        <v>191</v>
      </c>
      <c r="G401" s="231"/>
      <c r="H401" s="234">
        <v>93.2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AT401" s="240" t="s">
        <v>177</v>
      </c>
      <c r="AU401" s="240" t="s">
        <v>80</v>
      </c>
      <c r="AV401" s="15" t="s">
        <v>173</v>
      </c>
      <c r="AW401" s="15" t="s">
        <v>33</v>
      </c>
      <c r="AX401" s="15" t="s">
        <v>78</v>
      </c>
      <c r="AY401" s="240" t="s">
        <v>166</v>
      </c>
    </row>
    <row r="402" spans="1:65" s="14" customFormat="1" ht="11.25">
      <c r="B402" s="219"/>
      <c r="C402" s="220"/>
      <c r="D402" s="205" t="s">
        <v>177</v>
      </c>
      <c r="E402" s="220"/>
      <c r="F402" s="222" t="s">
        <v>555</v>
      </c>
      <c r="G402" s="220"/>
      <c r="H402" s="223">
        <v>102.52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177</v>
      </c>
      <c r="AU402" s="229" t="s">
        <v>80</v>
      </c>
      <c r="AV402" s="14" t="s">
        <v>80</v>
      </c>
      <c r="AW402" s="14" t="s">
        <v>4</v>
      </c>
      <c r="AX402" s="14" t="s">
        <v>78</v>
      </c>
      <c r="AY402" s="229" t="s">
        <v>166</v>
      </c>
    </row>
    <row r="403" spans="1:65" s="2" customFormat="1" ht="66.75" customHeight="1">
      <c r="A403" s="34"/>
      <c r="B403" s="35"/>
      <c r="C403" s="192" t="s">
        <v>556</v>
      </c>
      <c r="D403" s="192" t="s">
        <v>168</v>
      </c>
      <c r="E403" s="193" t="s">
        <v>557</v>
      </c>
      <c r="F403" s="194" t="s">
        <v>558</v>
      </c>
      <c r="G403" s="195" t="s">
        <v>171</v>
      </c>
      <c r="H403" s="196">
        <v>670</v>
      </c>
      <c r="I403" s="197"/>
      <c r="J403" s="198">
        <f>ROUND(I403*H403,2)</f>
        <v>0</v>
      </c>
      <c r="K403" s="194" t="s">
        <v>172</v>
      </c>
      <c r="L403" s="39"/>
      <c r="M403" s="199" t="s">
        <v>19</v>
      </c>
      <c r="N403" s="200" t="s">
        <v>42</v>
      </c>
      <c r="O403" s="64"/>
      <c r="P403" s="201">
        <f>O403*H403</f>
        <v>0</v>
      </c>
      <c r="Q403" s="201">
        <v>8.4250000000000005E-2</v>
      </c>
      <c r="R403" s="201">
        <f>Q403*H403</f>
        <v>56.447500000000005</v>
      </c>
      <c r="S403" s="201">
        <v>0</v>
      </c>
      <c r="T403" s="202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3" t="s">
        <v>173</v>
      </c>
      <c r="AT403" s="203" t="s">
        <v>168</v>
      </c>
      <c r="AU403" s="203" t="s">
        <v>80</v>
      </c>
      <c r="AY403" s="17" t="s">
        <v>166</v>
      </c>
      <c r="BE403" s="204">
        <f>IF(N403="základní",J403,0)</f>
        <v>0</v>
      </c>
      <c r="BF403" s="204">
        <f>IF(N403="snížená",J403,0)</f>
        <v>0</v>
      </c>
      <c r="BG403" s="204">
        <f>IF(N403="zákl. přenesená",J403,0)</f>
        <v>0</v>
      </c>
      <c r="BH403" s="204">
        <f>IF(N403="sníž. přenesená",J403,0)</f>
        <v>0</v>
      </c>
      <c r="BI403" s="204">
        <f>IF(N403="nulová",J403,0)</f>
        <v>0</v>
      </c>
      <c r="BJ403" s="17" t="s">
        <v>78</v>
      </c>
      <c r="BK403" s="204">
        <f>ROUND(I403*H403,2)</f>
        <v>0</v>
      </c>
      <c r="BL403" s="17" t="s">
        <v>173</v>
      </c>
      <c r="BM403" s="203" t="s">
        <v>559</v>
      </c>
    </row>
    <row r="404" spans="1:65" s="13" customFormat="1" ht="11.25">
      <c r="B404" s="209"/>
      <c r="C404" s="210"/>
      <c r="D404" s="205" t="s">
        <v>177</v>
      </c>
      <c r="E404" s="211" t="s">
        <v>19</v>
      </c>
      <c r="F404" s="212" t="s">
        <v>560</v>
      </c>
      <c r="G404" s="210"/>
      <c r="H404" s="211" t="s">
        <v>19</v>
      </c>
      <c r="I404" s="213"/>
      <c r="J404" s="210"/>
      <c r="K404" s="210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177</v>
      </c>
      <c r="AU404" s="218" t="s">
        <v>80</v>
      </c>
      <c r="AV404" s="13" t="s">
        <v>78</v>
      </c>
      <c r="AW404" s="13" t="s">
        <v>33</v>
      </c>
      <c r="AX404" s="13" t="s">
        <v>71</v>
      </c>
      <c r="AY404" s="218" t="s">
        <v>166</v>
      </c>
    </row>
    <row r="405" spans="1:65" s="14" customFormat="1" ht="11.25">
      <c r="B405" s="219"/>
      <c r="C405" s="220"/>
      <c r="D405" s="205" t="s">
        <v>177</v>
      </c>
      <c r="E405" s="221" t="s">
        <v>19</v>
      </c>
      <c r="F405" s="222" t="s">
        <v>458</v>
      </c>
      <c r="G405" s="220"/>
      <c r="H405" s="223">
        <v>170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177</v>
      </c>
      <c r="AU405" s="229" t="s">
        <v>80</v>
      </c>
      <c r="AV405" s="14" t="s">
        <v>80</v>
      </c>
      <c r="AW405" s="14" t="s">
        <v>33</v>
      </c>
      <c r="AX405" s="14" t="s">
        <v>71</v>
      </c>
      <c r="AY405" s="229" t="s">
        <v>166</v>
      </c>
    </row>
    <row r="406" spans="1:65" s="13" customFormat="1" ht="11.25">
      <c r="B406" s="209"/>
      <c r="C406" s="210"/>
      <c r="D406" s="205" t="s">
        <v>177</v>
      </c>
      <c r="E406" s="211" t="s">
        <v>19</v>
      </c>
      <c r="F406" s="212" t="s">
        <v>561</v>
      </c>
      <c r="G406" s="210"/>
      <c r="H406" s="211" t="s">
        <v>19</v>
      </c>
      <c r="I406" s="213"/>
      <c r="J406" s="210"/>
      <c r="K406" s="210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177</v>
      </c>
      <c r="AU406" s="218" t="s">
        <v>80</v>
      </c>
      <c r="AV406" s="13" t="s">
        <v>78</v>
      </c>
      <c r="AW406" s="13" t="s">
        <v>33</v>
      </c>
      <c r="AX406" s="13" t="s">
        <v>71</v>
      </c>
      <c r="AY406" s="218" t="s">
        <v>166</v>
      </c>
    </row>
    <row r="407" spans="1:65" s="14" customFormat="1" ht="11.25">
      <c r="B407" s="219"/>
      <c r="C407" s="220"/>
      <c r="D407" s="205" t="s">
        <v>177</v>
      </c>
      <c r="E407" s="221" t="s">
        <v>19</v>
      </c>
      <c r="F407" s="222" t="s">
        <v>466</v>
      </c>
      <c r="G407" s="220"/>
      <c r="H407" s="223">
        <v>500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177</v>
      </c>
      <c r="AU407" s="229" t="s">
        <v>80</v>
      </c>
      <c r="AV407" s="14" t="s">
        <v>80</v>
      </c>
      <c r="AW407" s="14" t="s">
        <v>33</v>
      </c>
      <c r="AX407" s="14" t="s">
        <v>71</v>
      </c>
      <c r="AY407" s="229" t="s">
        <v>166</v>
      </c>
    </row>
    <row r="408" spans="1:65" s="15" customFormat="1" ht="11.25">
      <c r="B408" s="230"/>
      <c r="C408" s="231"/>
      <c r="D408" s="205" t="s">
        <v>177</v>
      </c>
      <c r="E408" s="232" t="s">
        <v>19</v>
      </c>
      <c r="F408" s="233" t="s">
        <v>191</v>
      </c>
      <c r="G408" s="231"/>
      <c r="H408" s="234">
        <v>670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177</v>
      </c>
      <c r="AU408" s="240" t="s">
        <v>80</v>
      </c>
      <c r="AV408" s="15" t="s">
        <v>173</v>
      </c>
      <c r="AW408" s="15" t="s">
        <v>33</v>
      </c>
      <c r="AX408" s="15" t="s">
        <v>78</v>
      </c>
      <c r="AY408" s="240" t="s">
        <v>166</v>
      </c>
    </row>
    <row r="409" spans="1:65" s="2" customFormat="1" ht="16.5" customHeight="1">
      <c r="A409" s="34"/>
      <c r="B409" s="35"/>
      <c r="C409" s="241" t="s">
        <v>562</v>
      </c>
      <c r="D409" s="241" t="s">
        <v>345</v>
      </c>
      <c r="E409" s="242" t="s">
        <v>563</v>
      </c>
      <c r="F409" s="243" t="s">
        <v>564</v>
      </c>
      <c r="G409" s="244" t="s">
        <v>171</v>
      </c>
      <c r="H409" s="245">
        <v>178.5</v>
      </c>
      <c r="I409" s="246"/>
      <c r="J409" s="247">
        <f>ROUND(I409*H409,2)</f>
        <v>0</v>
      </c>
      <c r="K409" s="243" t="s">
        <v>172</v>
      </c>
      <c r="L409" s="248"/>
      <c r="M409" s="249" t="s">
        <v>19</v>
      </c>
      <c r="N409" s="250" t="s">
        <v>42</v>
      </c>
      <c r="O409" s="64"/>
      <c r="P409" s="201">
        <f>O409*H409</f>
        <v>0</v>
      </c>
      <c r="Q409" s="201">
        <v>0.113</v>
      </c>
      <c r="R409" s="201">
        <f>Q409*H409</f>
        <v>20.170500000000001</v>
      </c>
      <c r="S409" s="201">
        <v>0</v>
      </c>
      <c r="T409" s="202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3" t="s">
        <v>208</v>
      </c>
      <c r="AT409" s="203" t="s">
        <v>345</v>
      </c>
      <c r="AU409" s="203" t="s">
        <v>80</v>
      </c>
      <c r="AY409" s="17" t="s">
        <v>166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17" t="s">
        <v>78</v>
      </c>
      <c r="BK409" s="204">
        <f>ROUND(I409*H409,2)</f>
        <v>0</v>
      </c>
      <c r="BL409" s="17" t="s">
        <v>173</v>
      </c>
      <c r="BM409" s="203" t="s">
        <v>565</v>
      </c>
    </row>
    <row r="410" spans="1:65" s="13" customFormat="1" ht="11.25">
      <c r="B410" s="209"/>
      <c r="C410" s="210"/>
      <c r="D410" s="205" t="s">
        <v>177</v>
      </c>
      <c r="E410" s="211" t="s">
        <v>19</v>
      </c>
      <c r="F410" s="212" t="s">
        <v>560</v>
      </c>
      <c r="G410" s="210"/>
      <c r="H410" s="211" t="s">
        <v>19</v>
      </c>
      <c r="I410" s="213"/>
      <c r="J410" s="210"/>
      <c r="K410" s="210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177</v>
      </c>
      <c r="AU410" s="218" t="s">
        <v>80</v>
      </c>
      <c r="AV410" s="13" t="s">
        <v>78</v>
      </c>
      <c r="AW410" s="13" t="s">
        <v>33</v>
      </c>
      <c r="AX410" s="13" t="s">
        <v>71</v>
      </c>
      <c r="AY410" s="218" t="s">
        <v>166</v>
      </c>
    </row>
    <row r="411" spans="1:65" s="14" customFormat="1" ht="11.25">
      <c r="B411" s="219"/>
      <c r="C411" s="220"/>
      <c r="D411" s="205" t="s">
        <v>177</v>
      </c>
      <c r="E411" s="221" t="s">
        <v>19</v>
      </c>
      <c r="F411" s="222" t="s">
        <v>458</v>
      </c>
      <c r="G411" s="220"/>
      <c r="H411" s="223">
        <v>170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177</v>
      </c>
      <c r="AU411" s="229" t="s">
        <v>80</v>
      </c>
      <c r="AV411" s="14" t="s">
        <v>80</v>
      </c>
      <c r="AW411" s="14" t="s">
        <v>33</v>
      </c>
      <c r="AX411" s="14" t="s">
        <v>78</v>
      </c>
      <c r="AY411" s="229" t="s">
        <v>166</v>
      </c>
    </row>
    <row r="412" spans="1:65" s="14" customFormat="1" ht="11.25">
      <c r="B412" s="219"/>
      <c r="C412" s="220"/>
      <c r="D412" s="205" t="s">
        <v>177</v>
      </c>
      <c r="E412" s="220"/>
      <c r="F412" s="222" t="s">
        <v>566</v>
      </c>
      <c r="G412" s="220"/>
      <c r="H412" s="223">
        <v>178.5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177</v>
      </c>
      <c r="AU412" s="229" t="s">
        <v>80</v>
      </c>
      <c r="AV412" s="14" t="s">
        <v>80</v>
      </c>
      <c r="AW412" s="14" t="s">
        <v>4</v>
      </c>
      <c r="AX412" s="14" t="s">
        <v>78</v>
      </c>
      <c r="AY412" s="229" t="s">
        <v>166</v>
      </c>
    </row>
    <row r="413" spans="1:65" s="2" customFormat="1" ht="16.5" customHeight="1">
      <c r="A413" s="34"/>
      <c r="B413" s="35"/>
      <c r="C413" s="241" t="s">
        <v>567</v>
      </c>
      <c r="D413" s="241" t="s">
        <v>345</v>
      </c>
      <c r="E413" s="242" t="s">
        <v>568</v>
      </c>
      <c r="F413" s="243" t="s">
        <v>569</v>
      </c>
      <c r="G413" s="244" t="s">
        <v>171</v>
      </c>
      <c r="H413" s="245">
        <v>550</v>
      </c>
      <c r="I413" s="246"/>
      <c r="J413" s="247">
        <f>ROUND(I413*H413,2)</f>
        <v>0</v>
      </c>
      <c r="K413" s="243" t="s">
        <v>172</v>
      </c>
      <c r="L413" s="248"/>
      <c r="M413" s="249" t="s">
        <v>19</v>
      </c>
      <c r="N413" s="250" t="s">
        <v>42</v>
      </c>
      <c r="O413" s="64"/>
      <c r="P413" s="201">
        <f>O413*H413</f>
        <v>0</v>
      </c>
      <c r="Q413" s="201">
        <v>0.13500000000000001</v>
      </c>
      <c r="R413" s="201">
        <f>Q413*H413</f>
        <v>74.25</v>
      </c>
      <c r="S413" s="201">
        <v>0</v>
      </c>
      <c r="T413" s="202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3" t="s">
        <v>208</v>
      </c>
      <c r="AT413" s="203" t="s">
        <v>345</v>
      </c>
      <c r="AU413" s="203" t="s">
        <v>80</v>
      </c>
      <c r="AY413" s="17" t="s">
        <v>166</v>
      </c>
      <c r="BE413" s="204">
        <f>IF(N413="základní",J413,0)</f>
        <v>0</v>
      </c>
      <c r="BF413" s="204">
        <f>IF(N413="snížená",J413,0)</f>
        <v>0</v>
      </c>
      <c r="BG413" s="204">
        <f>IF(N413="zákl. přenesená",J413,0)</f>
        <v>0</v>
      </c>
      <c r="BH413" s="204">
        <f>IF(N413="sníž. přenesená",J413,0)</f>
        <v>0</v>
      </c>
      <c r="BI413" s="204">
        <f>IF(N413="nulová",J413,0)</f>
        <v>0</v>
      </c>
      <c r="BJ413" s="17" t="s">
        <v>78</v>
      </c>
      <c r="BK413" s="204">
        <f>ROUND(I413*H413,2)</f>
        <v>0</v>
      </c>
      <c r="BL413" s="17" t="s">
        <v>173</v>
      </c>
      <c r="BM413" s="203" t="s">
        <v>570</v>
      </c>
    </row>
    <row r="414" spans="1:65" s="13" customFormat="1" ht="11.25">
      <c r="B414" s="209"/>
      <c r="C414" s="210"/>
      <c r="D414" s="205" t="s">
        <v>177</v>
      </c>
      <c r="E414" s="211" t="s">
        <v>19</v>
      </c>
      <c r="F414" s="212" t="s">
        <v>571</v>
      </c>
      <c r="G414" s="210"/>
      <c r="H414" s="211" t="s">
        <v>19</v>
      </c>
      <c r="I414" s="213"/>
      <c r="J414" s="210"/>
      <c r="K414" s="210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177</v>
      </c>
      <c r="AU414" s="218" t="s">
        <v>80</v>
      </c>
      <c r="AV414" s="13" t="s">
        <v>78</v>
      </c>
      <c r="AW414" s="13" t="s">
        <v>33</v>
      </c>
      <c r="AX414" s="13" t="s">
        <v>71</v>
      </c>
      <c r="AY414" s="218" t="s">
        <v>166</v>
      </c>
    </row>
    <row r="415" spans="1:65" s="14" customFormat="1" ht="11.25">
      <c r="B415" s="219"/>
      <c r="C415" s="220"/>
      <c r="D415" s="205" t="s">
        <v>177</v>
      </c>
      <c r="E415" s="221" t="s">
        <v>19</v>
      </c>
      <c r="F415" s="222" t="s">
        <v>466</v>
      </c>
      <c r="G415" s="220"/>
      <c r="H415" s="223">
        <v>500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177</v>
      </c>
      <c r="AU415" s="229" t="s">
        <v>80</v>
      </c>
      <c r="AV415" s="14" t="s">
        <v>80</v>
      </c>
      <c r="AW415" s="14" t="s">
        <v>33</v>
      </c>
      <c r="AX415" s="14" t="s">
        <v>78</v>
      </c>
      <c r="AY415" s="229" t="s">
        <v>166</v>
      </c>
    </row>
    <row r="416" spans="1:65" s="14" customFormat="1" ht="11.25">
      <c r="B416" s="219"/>
      <c r="C416" s="220"/>
      <c r="D416" s="205" t="s">
        <v>177</v>
      </c>
      <c r="E416" s="220"/>
      <c r="F416" s="222" t="s">
        <v>572</v>
      </c>
      <c r="G416" s="220"/>
      <c r="H416" s="223">
        <v>550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177</v>
      </c>
      <c r="AU416" s="229" t="s">
        <v>80</v>
      </c>
      <c r="AV416" s="14" t="s">
        <v>80</v>
      </c>
      <c r="AW416" s="14" t="s">
        <v>4</v>
      </c>
      <c r="AX416" s="14" t="s">
        <v>78</v>
      </c>
      <c r="AY416" s="229" t="s">
        <v>166</v>
      </c>
    </row>
    <row r="417" spans="1:65" s="2" customFormat="1" ht="66.75" customHeight="1">
      <c r="A417" s="34"/>
      <c r="B417" s="35"/>
      <c r="C417" s="192" t="s">
        <v>573</v>
      </c>
      <c r="D417" s="192" t="s">
        <v>168</v>
      </c>
      <c r="E417" s="193" t="s">
        <v>574</v>
      </c>
      <c r="F417" s="194" t="s">
        <v>575</v>
      </c>
      <c r="G417" s="195" t="s">
        <v>171</v>
      </c>
      <c r="H417" s="196">
        <v>210</v>
      </c>
      <c r="I417" s="197"/>
      <c r="J417" s="198">
        <f>ROUND(I417*H417,2)</f>
        <v>0</v>
      </c>
      <c r="K417" s="194" t="s">
        <v>172</v>
      </c>
      <c r="L417" s="39"/>
      <c r="M417" s="199" t="s">
        <v>19</v>
      </c>
      <c r="N417" s="200" t="s">
        <v>42</v>
      </c>
      <c r="O417" s="64"/>
      <c r="P417" s="201">
        <f>O417*H417</f>
        <v>0</v>
      </c>
      <c r="Q417" s="201">
        <v>0.10362</v>
      </c>
      <c r="R417" s="201">
        <f>Q417*H417</f>
        <v>21.760200000000001</v>
      </c>
      <c r="S417" s="201">
        <v>0</v>
      </c>
      <c r="T417" s="202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3" t="s">
        <v>173</v>
      </c>
      <c r="AT417" s="203" t="s">
        <v>168</v>
      </c>
      <c r="AU417" s="203" t="s">
        <v>80</v>
      </c>
      <c r="AY417" s="17" t="s">
        <v>166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17" t="s">
        <v>78</v>
      </c>
      <c r="BK417" s="204">
        <f>ROUND(I417*H417,2)</f>
        <v>0</v>
      </c>
      <c r="BL417" s="17" t="s">
        <v>173</v>
      </c>
      <c r="BM417" s="203" t="s">
        <v>576</v>
      </c>
    </row>
    <row r="418" spans="1:65" s="13" customFormat="1" ht="11.25">
      <c r="B418" s="209"/>
      <c r="C418" s="210"/>
      <c r="D418" s="205" t="s">
        <v>177</v>
      </c>
      <c r="E418" s="211" t="s">
        <v>19</v>
      </c>
      <c r="F418" s="212" t="s">
        <v>577</v>
      </c>
      <c r="G418" s="210"/>
      <c r="H418" s="211" t="s">
        <v>19</v>
      </c>
      <c r="I418" s="213"/>
      <c r="J418" s="210"/>
      <c r="K418" s="210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177</v>
      </c>
      <c r="AU418" s="218" t="s">
        <v>80</v>
      </c>
      <c r="AV418" s="13" t="s">
        <v>78</v>
      </c>
      <c r="AW418" s="13" t="s">
        <v>33</v>
      </c>
      <c r="AX418" s="13" t="s">
        <v>71</v>
      </c>
      <c r="AY418" s="218" t="s">
        <v>166</v>
      </c>
    </row>
    <row r="419" spans="1:65" s="14" customFormat="1" ht="11.25">
      <c r="B419" s="219"/>
      <c r="C419" s="220"/>
      <c r="D419" s="205" t="s">
        <v>177</v>
      </c>
      <c r="E419" s="221" t="s">
        <v>19</v>
      </c>
      <c r="F419" s="222" t="s">
        <v>578</v>
      </c>
      <c r="G419" s="220"/>
      <c r="H419" s="223">
        <v>90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177</v>
      </c>
      <c r="AU419" s="229" t="s">
        <v>80</v>
      </c>
      <c r="AV419" s="14" t="s">
        <v>80</v>
      </c>
      <c r="AW419" s="14" t="s">
        <v>33</v>
      </c>
      <c r="AX419" s="14" t="s">
        <v>71</v>
      </c>
      <c r="AY419" s="229" t="s">
        <v>166</v>
      </c>
    </row>
    <row r="420" spans="1:65" s="13" customFormat="1" ht="11.25">
      <c r="B420" s="209"/>
      <c r="C420" s="210"/>
      <c r="D420" s="205" t="s">
        <v>177</v>
      </c>
      <c r="E420" s="211" t="s">
        <v>19</v>
      </c>
      <c r="F420" s="212" t="s">
        <v>579</v>
      </c>
      <c r="G420" s="210"/>
      <c r="H420" s="211" t="s">
        <v>19</v>
      </c>
      <c r="I420" s="213"/>
      <c r="J420" s="210"/>
      <c r="K420" s="210"/>
      <c r="L420" s="214"/>
      <c r="M420" s="215"/>
      <c r="N420" s="216"/>
      <c r="O420" s="216"/>
      <c r="P420" s="216"/>
      <c r="Q420" s="216"/>
      <c r="R420" s="216"/>
      <c r="S420" s="216"/>
      <c r="T420" s="217"/>
      <c r="AT420" s="218" t="s">
        <v>177</v>
      </c>
      <c r="AU420" s="218" t="s">
        <v>80</v>
      </c>
      <c r="AV420" s="13" t="s">
        <v>78</v>
      </c>
      <c r="AW420" s="13" t="s">
        <v>33</v>
      </c>
      <c r="AX420" s="13" t="s">
        <v>71</v>
      </c>
      <c r="AY420" s="218" t="s">
        <v>166</v>
      </c>
    </row>
    <row r="421" spans="1:65" s="14" customFormat="1" ht="11.25">
      <c r="B421" s="219"/>
      <c r="C421" s="220"/>
      <c r="D421" s="205" t="s">
        <v>177</v>
      </c>
      <c r="E421" s="221" t="s">
        <v>19</v>
      </c>
      <c r="F421" s="222" t="s">
        <v>580</v>
      </c>
      <c r="G421" s="220"/>
      <c r="H421" s="223">
        <v>120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177</v>
      </c>
      <c r="AU421" s="229" t="s">
        <v>80</v>
      </c>
      <c r="AV421" s="14" t="s">
        <v>80</v>
      </c>
      <c r="AW421" s="14" t="s">
        <v>33</v>
      </c>
      <c r="AX421" s="14" t="s">
        <v>71</v>
      </c>
      <c r="AY421" s="229" t="s">
        <v>166</v>
      </c>
    </row>
    <row r="422" spans="1:65" s="15" customFormat="1" ht="11.25">
      <c r="B422" s="230"/>
      <c r="C422" s="231"/>
      <c r="D422" s="205" t="s">
        <v>177</v>
      </c>
      <c r="E422" s="232" t="s">
        <v>19</v>
      </c>
      <c r="F422" s="233" t="s">
        <v>191</v>
      </c>
      <c r="G422" s="231"/>
      <c r="H422" s="234">
        <v>210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177</v>
      </c>
      <c r="AU422" s="240" t="s">
        <v>80</v>
      </c>
      <c r="AV422" s="15" t="s">
        <v>173</v>
      </c>
      <c r="AW422" s="15" t="s">
        <v>33</v>
      </c>
      <c r="AX422" s="15" t="s">
        <v>78</v>
      </c>
      <c r="AY422" s="240" t="s">
        <v>166</v>
      </c>
    </row>
    <row r="423" spans="1:65" s="2" customFormat="1" ht="21.75" customHeight="1">
      <c r="A423" s="34"/>
      <c r="B423" s="35"/>
      <c r="C423" s="241" t="s">
        <v>581</v>
      </c>
      <c r="D423" s="241" t="s">
        <v>345</v>
      </c>
      <c r="E423" s="242" t="s">
        <v>582</v>
      </c>
      <c r="F423" s="243" t="s">
        <v>583</v>
      </c>
      <c r="G423" s="244" t="s">
        <v>171</v>
      </c>
      <c r="H423" s="245">
        <v>231</v>
      </c>
      <c r="I423" s="246"/>
      <c r="J423" s="247">
        <f>ROUND(I423*H423,2)</f>
        <v>0</v>
      </c>
      <c r="K423" s="243" t="s">
        <v>172</v>
      </c>
      <c r="L423" s="248"/>
      <c r="M423" s="249" t="s">
        <v>19</v>
      </c>
      <c r="N423" s="250" t="s">
        <v>42</v>
      </c>
      <c r="O423" s="64"/>
      <c r="P423" s="201">
        <f>O423*H423</f>
        <v>0</v>
      </c>
      <c r="Q423" s="201">
        <v>0.17599999999999999</v>
      </c>
      <c r="R423" s="201">
        <f>Q423*H423</f>
        <v>40.655999999999999</v>
      </c>
      <c r="S423" s="201">
        <v>0</v>
      </c>
      <c r="T423" s="202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3" t="s">
        <v>208</v>
      </c>
      <c r="AT423" s="203" t="s">
        <v>345</v>
      </c>
      <c r="AU423" s="203" t="s">
        <v>80</v>
      </c>
      <c r="AY423" s="17" t="s">
        <v>166</v>
      </c>
      <c r="BE423" s="204">
        <f>IF(N423="základní",J423,0)</f>
        <v>0</v>
      </c>
      <c r="BF423" s="204">
        <f>IF(N423="snížená",J423,0)</f>
        <v>0</v>
      </c>
      <c r="BG423" s="204">
        <f>IF(N423="zákl. přenesená",J423,0)</f>
        <v>0</v>
      </c>
      <c r="BH423" s="204">
        <f>IF(N423="sníž. přenesená",J423,0)</f>
        <v>0</v>
      </c>
      <c r="BI423" s="204">
        <f>IF(N423="nulová",J423,0)</f>
        <v>0</v>
      </c>
      <c r="BJ423" s="17" t="s">
        <v>78</v>
      </c>
      <c r="BK423" s="204">
        <f>ROUND(I423*H423,2)</f>
        <v>0</v>
      </c>
      <c r="BL423" s="17" t="s">
        <v>173</v>
      </c>
      <c r="BM423" s="203" t="s">
        <v>584</v>
      </c>
    </row>
    <row r="424" spans="1:65" s="14" customFormat="1" ht="11.25">
      <c r="B424" s="219"/>
      <c r="C424" s="220"/>
      <c r="D424" s="205" t="s">
        <v>177</v>
      </c>
      <c r="E424" s="220"/>
      <c r="F424" s="222" t="s">
        <v>585</v>
      </c>
      <c r="G424" s="220"/>
      <c r="H424" s="223">
        <v>231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177</v>
      </c>
      <c r="AU424" s="229" t="s">
        <v>80</v>
      </c>
      <c r="AV424" s="14" t="s">
        <v>80</v>
      </c>
      <c r="AW424" s="14" t="s">
        <v>4</v>
      </c>
      <c r="AX424" s="14" t="s">
        <v>78</v>
      </c>
      <c r="AY424" s="229" t="s">
        <v>166</v>
      </c>
    </row>
    <row r="425" spans="1:65" s="2" customFormat="1" ht="55.5" customHeight="1">
      <c r="A425" s="34"/>
      <c r="B425" s="35"/>
      <c r="C425" s="192" t="s">
        <v>586</v>
      </c>
      <c r="D425" s="192" t="s">
        <v>168</v>
      </c>
      <c r="E425" s="193" t="s">
        <v>587</v>
      </c>
      <c r="F425" s="194" t="s">
        <v>588</v>
      </c>
      <c r="G425" s="195" t="s">
        <v>171</v>
      </c>
      <c r="H425" s="196">
        <v>2961</v>
      </c>
      <c r="I425" s="197"/>
      <c r="J425" s="198">
        <f>ROUND(I425*H425,2)</f>
        <v>0</v>
      </c>
      <c r="K425" s="194" t="s">
        <v>172</v>
      </c>
      <c r="L425" s="39"/>
      <c r="M425" s="199" t="s">
        <v>19</v>
      </c>
      <c r="N425" s="200" t="s">
        <v>42</v>
      </c>
      <c r="O425" s="64"/>
      <c r="P425" s="201">
        <f>O425*H425</f>
        <v>0</v>
      </c>
      <c r="Q425" s="201">
        <v>8.8800000000000004E-2</v>
      </c>
      <c r="R425" s="201">
        <f>Q425*H425</f>
        <v>262.93680000000001</v>
      </c>
      <c r="S425" s="201">
        <v>0</v>
      </c>
      <c r="T425" s="202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3" t="s">
        <v>173</v>
      </c>
      <c r="AT425" s="203" t="s">
        <v>168</v>
      </c>
      <c r="AU425" s="203" t="s">
        <v>80</v>
      </c>
      <c r="AY425" s="17" t="s">
        <v>166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17" t="s">
        <v>78</v>
      </c>
      <c r="BK425" s="204">
        <f>ROUND(I425*H425,2)</f>
        <v>0</v>
      </c>
      <c r="BL425" s="17" t="s">
        <v>173</v>
      </c>
      <c r="BM425" s="203" t="s">
        <v>589</v>
      </c>
    </row>
    <row r="426" spans="1:65" s="13" customFormat="1" ht="11.25">
      <c r="B426" s="209"/>
      <c r="C426" s="210"/>
      <c r="D426" s="205" t="s">
        <v>177</v>
      </c>
      <c r="E426" s="211" t="s">
        <v>19</v>
      </c>
      <c r="F426" s="212" t="s">
        <v>590</v>
      </c>
      <c r="G426" s="210"/>
      <c r="H426" s="211" t="s">
        <v>19</v>
      </c>
      <c r="I426" s="213"/>
      <c r="J426" s="210"/>
      <c r="K426" s="210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177</v>
      </c>
      <c r="AU426" s="218" t="s">
        <v>80</v>
      </c>
      <c r="AV426" s="13" t="s">
        <v>78</v>
      </c>
      <c r="AW426" s="13" t="s">
        <v>33</v>
      </c>
      <c r="AX426" s="13" t="s">
        <v>71</v>
      </c>
      <c r="AY426" s="218" t="s">
        <v>166</v>
      </c>
    </row>
    <row r="427" spans="1:65" s="14" customFormat="1" ht="11.25">
      <c r="B427" s="219"/>
      <c r="C427" s="220"/>
      <c r="D427" s="205" t="s">
        <v>177</v>
      </c>
      <c r="E427" s="221" t="s">
        <v>19</v>
      </c>
      <c r="F427" s="222" t="s">
        <v>455</v>
      </c>
      <c r="G427" s="220"/>
      <c r="H427" s="223">
        <v>510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177</v>
      </c>
      <c r="AU427" s="229" t="s">
        <v>80</v>
      </c>
      <c r="AV427" s="14" t="s">
        <v>80</v>
      </c>
      <c r="AW427" s="14" t="s">
        <v>33</v>
      </c>
      <c r="AX427" s="14" t="s">
        <v>71</v>
      </c>
      <c r="AY427" s="229" t="s">
        <v>166</v>
      </c>
    </row>
    <row r="428" spans="1:65" s="13" customFormat="1" ht="11.25">
      <c r="B428" s="209"/>
      <c r="C428" s="210"/>
      <c r="D428" s="205" t="s">
        <v>177</v>
      </c>
      <c r="E428" s="211" t="s">
        <v>19</v>
      </c>
      <c r="F428" s="212" t="s">
        <v>475</v>
      </c>
      <c r="G428" s="210"/>
      <c r="H428" s="211" t="s">
        <v>19</v>
      </c>
      <c r="I428" s="213"/>
      <c r="J428" s="210"/>
      <c r="K428" s="210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177</v>
      </c>
      <c r="AU428" s="218" t="s">
        <v>80</v>
      </c>
      <c r="AV428" s="13" t="s">
        <v>78</v>
      </c>
      <c r="AW428" s="13" t="s">
        <v>33</v>
      </c>
      <c r="AX428" s="13" t="s">
        <v>71</v>
      </c>
      <c r="AY428" s="218" t="s">
        <v>166</v>
      </c>
    </row>
    <row r="429" spans="1:65" s="14" customFormat="1" ht="11.25">
      <c r="B429" s="219"/>
      <c r="C429" s="220"/>
      <c r="D429" s="205" t="s">
        <v>177</v>
      </c>
      <c r="E429" s="221" t="s">
        <v>19</v>
      </c>
      <c r="F429" s="222" t="s">
        <v>479</v>
      </c>
      <c r="G429" s="220"/>
      <c r="H429" s="223">
        <v>-69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177</v>
      </c>
      <c r="AU429" s="229" t="s">
        <v>80</v>
      </c>
      <c r="AV429" s="14" t="s">
        <v>80</v>
      </c>
      <c r="AW429" s="14" t="s">
        <v>33</v>
      </c>
      <c r="AX429" s="14" t="s">
        <v>71</v>
      </c>
      <c r="AY429" s="229" t="s">
        <v>166</v>
      </c>
    </row>
    <row r="430" spans="1:65" s="13" customFormat="1" ht="11.25">
      <c r="B430" s="209"/>
      <c r="C430" s="210"/>
      <c r="D430" s="205" t="s">
        <v>177</v>
      </c>
      <c r="E430" s="211" t="s">
        <v>19</v>
      </c>
      <c r="F430" s="212" t="s">
        <v>591</v>
      </c>
      <c r="G430" s="210"/>
      <c r="H430" s="211" t="s">
        <v>19</v>
      </c>
      <c r="I430" s="213"/>
      <c r="J430" s="210"/>
      <c r="K430" s="210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177</v>
      </c>
      <c r="AU430" s="218" t="s">
        <v>80</v>
      </c>
      <c r="AV430" s="13" t="s">
        <v>78</v>
      </c>
      <c r="AW430" s="13" t="s">
        <v>33</v>
      </c>
      <c r="AX430" s="13" t="s">
        <v>71</v>
      </c>
      <c r="AY430" s="218" t="s">
        <v>166</v>
      </c>
    </row>
    <row r="431" spans="1:65" s="14" customFormat="1" ht="11.25">
      <c r="B431" s="219"/>
      <c r="C431" s="220"/>
      <c r="D431" s="205" t="s">
        <v>177</v>
      </c>
      <c r="E431" s="221" t="s">
        <v>19</v>
      </c>
      <c r="F431" s="222" t="s">
        <v>460</v>
      </c>
      <c r="G431" s="220"/>
      <c r="H431" s="223">
        <v>1500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177</v>
      </c>
      <c r="AU431" s="229" t="s">
        <v>80</v>
      </c>
      <c r="AV431" s="14" t="s">
        <v>80</v>
      </c>
      <c r="AW431" s="14" t="s">
        <v>33</v>
      </c>
      <c r="AX431" s="14" t="s">
        <v>71</v>
      </c>
      <c r="AY431" s="229" t="s">
        <v>166</v>
      </c>
    </row>
    <row r="432" spans="1:65" s="13" customFormat="1" ht="11.25">
      <c r="B432" s="209"/>
      <c r="C432" s="210"/>
      <c r="D432" s="205" t="s">
        <v>177</v>
      </c>
      <c r="E432" s="211" t="s">
        <v>19</v>
      </c>
      <c r="F432" s="212" t="s">
        <v>592</v>
      </c>
      <c r="G432" s="210"/>
      <c r="H432" s="211" t="s">
        <v>19</v>
      </c>
      <c r="I432" s="213"/>
      <c r="J432" s="210"/>
      <c r="K432" s="210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177</v>
      </c>
      <c r="AU432" s="218" t="s">
        <v>80</v>
      </c>
      <c r="AV432" s="13" t="s">
        <v>78</v>
      </c>
      <c r="AW432" s="13" t="s">
        <v>33</v>
      </c>
      <c r="AX432" s="13" t="s">
        <v>71</v>
      </c>
      <c r="AY432" s="218" t="s">
        <v>166</v>
      </c>
    </row>
    <row r="433" spans="1:65" s="14" customFormat="1" ht="11.25">
      <c r="B433" s="219"/>
      <c r="C433" s="220"/>
      <c r="D433" s="205" t="s">
        <v>177</v>
      </c>
      <c r="E433" s="221" t="s">
        <v>19</v>
      </c>
      <c r="F433" s="222" t="s">
        <v>462</v>
      </c>
      <c r="G433" s="220"/>
      <c r="H433" s="223">
        <v>620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177</v>
      </c>
      <c r="AU433" s="229" t="s">
        <v>80</v>
      </c>
      <c r="AV433" s="14" t="s">
        <v>80</v>
      </c>
      <c r="AW433" s="14" t="s">
        <v>33</v>
      </c>
      <c r="AX433" s="14" t="s">
        <v>71</v>
      </c>
      <c r="AY433" s="229" t="s">
        <v>166</v>
      </c>
    </row>
    <row r="434" spans="1:65" s="13" customFormat="1" ht="11.25">
      <c r="B434" s="209"/>
      <c r="C434" s="210"/>
      <c r="D434" s="205" t="s">
        <v>177</v>
      </c>
      <c r="E434" s="211" t="s">
        <v>19</v>
      </c>
      <c r="F434" s="212" t="s">
        <v>593</v>
      </c>
      <c r="G434" s="210"/>
      <c r="H434" s="211" t="s">
        <v>19</v>
      </c>
      <c r="I434" s="213"/>
      <c r="J434" s="210"/>
      <c r="K434" s="210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177</v>
      </c>
      <c r="AU434" s="218" t="s">
        <v>80</v>
      </c>
      <c r="AV434" s="13" t="s">
        <v>78</v>
      </c>
      <c r="AW434" s="13" t="s">
        <v>33</v>
      </c>
      <c r="AX434" s="13" t="s">
        <v>71</v>
      </c>
      <c r="AY434" s="218" t="s">
        <v>166</v>
      </c>
    </row>
    <row r="435" spans="1:65" s="14" customFormat="1" ht="11.25">
      <c r="B435" s="219"/>
      <c r="C435" s="220"/>
      <c r="D435" s="205" t="s">
        <v>177</v>
      </c>
      <c r="E435" s="221" t="s">
        <v>19</v>
      </c>
      <c r="F435" s="222" t="s">
        <v>464</v>
      </c>
      <c r="G435" s="220"/>
      <c r="H435" s="223">
        <v>400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177</v>
      </c>
      <c r="AU435" s="229" t="s">
        <v>80</v>
      </c>
      <c r="AV435" s="14" t="s">
        <v>80</v>
      </c>
      <c r="AW435" s="14" t="s">
        <v>33</v>
      </c>
      <c r="AX435" s="14" t="s">
        <v>71</v>
      </c>
      <c r="AY435" s="229" t="s">
        <v>166</v>
      </c>
    </row>
    <row r="436" spans="1:65" s="15" customFormat="1" ht="11.25">
      <c r="B436" s="230"/>
      <c r="C436" s="231"/>
      <c r="D436" s="205" t="s">
        <v>177</v>
      </c>
      <c r="E436" s="232" t="s">
        <v>19</v>
      </c>
      <c r="F436" s="233" t="s">
        <v>191</v>
      </c>
      <c r="G436" s="231"/>
      <c r="H436" s="234">
        <v>2961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177</v>
      </c>
      <c r="AU436" s="240" t="s">
        <v>80</v>
      </c>
      <c r="AV436" s="15" t="s">
        <v>173</v>
      </c>
      <c r="AW436" s="15" t="s">
        <v>33</v>
      </c>
      <c r="AX436" s="15" t="s">
        <v>78</v>
      </c>
      <c r="AY436" s="240" t="s">
        <v>166</v>
      </c>
    </row>
    <row r="437" spans="1:65" s="2" customFormat="1" ht="21.75" customHeight="1">
      <c r="A437" s="34"/>
      <c r="B437" s="35"/>
      <c r="C437" s="241" t="s">
        <v>594</v>
      </c>
      <c r="D437" s="241" t="s">
        <v>345</v>
      </c>
      <c r="E437" s="242" t="s">
        <v>595</v>
      </c>
      <c r="F437" s="243" t="s">
        <v>596</v>
      </c>
      <c r="G437" s="244" t="s">
        <v>171</v>
      </c>
      <c r="H437" s="245">
        <v>2332</v>
      </c>
      <c r="I437" s="246"/>
      <c r="J437" s="247">
        <f>ROUND(I437*H437,2)</f>
        <v>0</v>
      </c>
      <c r="K437" s="243" t="s">
        <v>172</v>
      </c>
      <c r="L437" s="248"/>
      <c r="M437" s="249" t="s">
        <v>19</v>
      </c>
      <c r="N437" s="250" t="s">
        <v>42</v>
      </c>
      <c r="O437" s="64"/>
      <c r="P437" s="201">
        <f>O437*H437</f>
        <v>0</v>
      </c>
      <c r="Q437" s="201">
        <v>0.21</v>
      </c>
      <c r="R437" s="201">
        <f>Q437*H437</f>
        <v>489.71999999999997</v>
      </c>
      <c r="S437" s="201">
        <v>0</v>
      </c>
      <c r="T437" s="202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3" t="s">
        <v>208</v>
      </c>
      <c r="AT437" s="203" t="s">
        <v>345</v>
      </c>
      <c r="AU437" s="203" t="s">
        <v>80</v>
      </c>
      <c r="AY437" s="17" t="s">
        <v>166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17" t="s">
        <v>78</v>
      </c>
      <c r="BK437" s="204">
        <f>ROUND(I437*H437,2)</f>
        <v>0</v>
      </c>
      <c r="BL437" s="17" t="s">
        <v>173</v>
      </c>
      <c r="BM437" s="203" t="s">
        <v>597</v>
      </c>
    </row>
    <row r="438" spans="1:65" s="13" customFormat="1" ht="11.25">
      <c r="B438" s="209"/>
      <c r="C438" s="210"/>
      <c r="D438" s="205" t="s">
        <v>177</v>
      </c>
      <c r="E438" s="211" t="s">
        <v>19</v>
      </c>
      <c r="F438" s="212" t="s">
        <v>598</v>
      </c>
      <c r="G438" s="210"/>
      <c r="H438" s="211" t="s">
        <v>19</v>
      </c>
      <c r="I438" s="213"/>
      <c r="J438" s="210"/>
      <c r="K438" s="210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177</v>
      </c>
      <c r="AU438" s="218" t="s">
        <v>80</v>
      </c>
      <c r="AV438" s="13" t="s">
        <v>78</v>
      </c>
      <c r="AW438" s="13" t="s">
        <v>33</v>
      </c>
      <c r="AX438" s="13" t="s">
        <v>71</v>
      </c>
      <c r="AY438" s="218" t="s">
        <v>166</v>
      </c>
    </row>
    <row r="439" spans="1:65" s="14" customFormat="1" ht="11.25">
      <c r="B439" s="219"/>
      <c r="C439" s="220"/>
      <c r="D439" s="205" t="s">
        <v>177</v>
      </c>
      <c r="E439" s="221" t="s">
        <v>19</v>
      </c>
      <c r="F439" s="222" t="s">
        <v>460</v>
      </c>
      <c r="G439" s="220"/>
      <c r="H439" s="223">
        <v>1500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177</v>
      </c>
      <c r="AU439" s="229" t="s">
        <v>80</v>
      </c>
      <c r="AV439" s="14" t="s">
        <v>80</v>
      </c>
      <c r="AW439" s="14" t="s">
        <v>33</v>
      </c>
      <c r="AX439" s="14" t="s">
        <v>71</v>
      </c>
      <c r="AY439" s="229" t="s">
        <v>166</v>
      </c>
    </row>
    <row r="440" spans="1:65" s="13" customFormat="1" ht="11.25">
      <c r="B440" s="209"/>
      <c r="C440" s="210"/>
      <c r="D440" s="205" t="s">
        <v>177</v>
      </c>
      <c r="E440" s="211" t="s">
        <v>19</v>
      </c>
      <c r="F440" s="212" t="s">
        <v>599</v>
      </c>
      <c r="G440" s="210"/>
      <c r="H440" s="211" t="s">
        <v>19</v>
      </c>
      <c r="I440" s="213"/>
      <c r="J440" s="210"/>
      <c r="K440" s="210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177</v>
      </c>
      <c r="AU440" s="218" t="s">
        <v>80</v>
      </c>
      <c r="AV440" s="13" t="s">
        <v>78</v>
      </c>
      <c r="AW440" s="13" t="s">
        <v>33</v>
      </c>
      <c r="AX440" s="13" t="s">
        <v>71</v>
      </c>
      <c r="AY440" s="218" t="s">
        <v>166</v>
      </c>
    </row>
    <row r="441" spans="1:65" s="14" customFormat="1" ht="11.25">
      <c r="B441" s="219"/>
      <c r="C441" s="220"/>
      <c r="D441" s="205" t="s">
        <v>177</v>
      </c>
      <c r="E441" s="221" t="s">
        <v>19</v>
      </c>
      <c r="F441" s="222" t="s">
        <v>462</v>
      </c>
      <c r="G441" s="220"/>
      <c r="H441" s="223">
        <v>620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177</v>
      </c>
      <c r="AU441" s="229" t="s">
        <v>80</v>
      </c>
      <c r="AV441" s="14" t="s">
        <v>80</v>
      </c>
      <c r="AW441" s="14" t="s">
        <v>33</v>
      </c>
      <c r="AX441" s="14" t="s">
        <v>71</v>
      </c>
      <c r="AY441" s="229" t="s">
        <v>166</v>
      </c>
    </row>
    <row r="442" spans="1:65" s="15" customFormat="1" ht="11.25">
      <c r="B442" s="230"/>
      <c r="C442" s="231"/>
      <c r="D442" s="205" t="s">
        <v>177</v>
      </c>
      <c r="E442" s="232" t="s">
        <v>19</v>
      </c>
      <c r="F442" s="233" t="s">
        <v>191</v>
      </c>
      <c r="G442" s="231"/>
      <c r="H442" s="234">
        <v>2120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177</v>
      </c>
      <c r="AU442" s="240" t="s">
        <v>80</v>
      </c>
      <c r="AV442" s="15" t="s">
        <v>173</v>
      </c>
      <c r="AW442" s="15" t="s">
        <v>33</v>
      </c>
      <c r="AX442" s="15" t="s">
        <v>78</v>
      </c>
      <c r="AY442" s="240" t="s">
        <v>166</v>
      </c>
    </row>
    <row r="443" spans="1:65" s="14" customFormat="1" ht="11.25">
      <c r="B443" s="219"/>
      <c r="C443" s="220"/>
      <c r="D443" s="205" t="s">
        <v>177</v>
      </c>
      <c r="E443" s="220"/>
      <c r="F443" s="222" t="s">
        <v>600</v>
      </c>
      <c r="G443" s="220"/>
      <c r="H443" s="223">
        <v>2332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177</v>
      </c>
      <c r="AU443" s="229" t="s">
        <v>80</v>
      </c>
      <c r="AV443" s="14" t="s">
        <v>80</v>
      </c>
      <c r="AW443" s="14" t="s">
        <v>4</v>
      </c>
      <c r="AX443" s="14" t="s">
        <v>78</v>
      </c>
      <c r="AY443" s="229" t="s">
        <v>166</v>
      </c>
    </row>
    <row r="444" spans="1:65" s="2" customFormat="1" ht="16.5" customHeight="1">
      <c r="A444" s="34"/>
      <c r="B444" s="35"/>
      <c r="C444" s="241" t="s">
        <v>601</v>
      </c>
      <c r="D444" s="241" t="s">
        <v>345</v>
      </c>
      <c r="E444" s="242" t="s">
        <v>602</v>
      </c>
      <c r="F444" s="243" t="s">
        <v>603</v>
      </c>
      <c r="G444" s="244" t="s">
        <v>171</v>
      </c>
      <c r="H444" s="245">
        <v>485.1</v>
      </c>
      <c r="I444" s="246"/>
      <c r="J444" s="247">
        <f>ROUND(I444*H444,2)</f>
        <v>0</v>
      </c>
      <c r="K444" s="243" t="s">
        <v>604</v>
      </c>
      <c r="L444" s="248"/>
      <c r="M444" s="249" t="s">
        <v>19</v>
      </c>
      <c r="N444" s="250" t="s">
        <v>42</v>
      </c>
      <c r="O444" s="64"/>
      <c r="P444" s="201">
        <f>O444*H444</f>
        <v>0</v>
      </c>
      <c r="Q444" s="201">
        <v>0.215</v>
      </c>
      <c r="R444" s="201">
        <f>Q444*H444</f>
        <v>104.29650000000001</v>
      </c>
      <c r="S444" s="201">
        <v>0</v>
      </c>
      <c r="T444" s="202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203" t="s">
        <v>208</v>
      </c>
      <c r="AT444" s="203" t="s">
        <v>345</v>
      </c>
      <c r="AU444" s="203" t="s">
        <v>80</v>
      </c>
      <c r="AY444" s="17" t="s">
        <v>166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17" t="s">
        <v>78</v>
      </c>
      <c r="BK444" s="204">
        <f>ROUND(I444*H444,2)</f>
        <v>0</v>
      </c>
      <c r="BL444" s="17" t="s">
        <v>173</v>
      </c>
      <c r="BM444" s="203" t="s">
        <v>605</v>
      </c>
    </row>
    <row r="445" spans="1:65" s="13" customFormat="1" ht="11.25">
      <c r="B445" s="209"/>
      <c r="C445" s="210"/>
      <c r="D445" s="205" t="s">
        <v>177</v>
      </c>
      <c r="E445" s="211" t="s">
        <v>19</v>
      </c>
      <c r="F445" s="212" t="s">
        <v>590</v>
      </c>
      <c r="G445" s="210"/>
      <c r="H445" s="211" t="s">
        <v>19</v>
      </c>
      <c r="I445" s="213"/>
      <c r="J445" s="210"/>
      <c r="K445" s="210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177</v>
      </c>
      <c r="AU445" s="218" t="s">
        <v>80</v>
      </c>
      <c r="AV445" s="13" t="s">
        <v>78</v>
      </c>
      <c r="AW445" s="13" t="s">
        <v>33</v>
      </c>
      <c r="AX445" s="13" t="s">
        <v>71</v>
      </c>
      <c r="AY445" s="218" t="s">
        <v>166</v>
      </c>
    </row>
    <row r="446" spans="1:65" s="14" customFormat="1" ht="11.25">
      <c r="B446" s="219"/>
      <c r="C446" s="220"/>
      <c r="D446" s="205" t="s">
        <v>177</v>
      </c>
      <c r="E446" s="221" t="s">
        <v>19</v>
      </c>
      <c r="F446" s="222" t="s">
        <v>455</v>
      </c>
      <c r="G446" s="220"/>
      <c r="H446" s="223">
        <v>510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177</v>
      </c>
      <c r="AU446" s="229" t="s">
        <v>80</v>
      </c>
      <c r="AV446" s="14" t="s">
        <v>80</v>
      </c>
      <c r="AW446" s="14" t="s">
        <v>33</v>
      </c>
      <c r="AX446" s="14" t="s">
        <v>71</v>
      </c>
      <c r="AY446" s="229" t="s">
        <v>166</v>
      </c>
    </row>
    <row r="447" spans="1:65" s="13" customFormat="1" ht="11.25">
      <c r="B447" s="209"/>
      <c r="C447" s="210"/>
      <c r="D447" s="205" t="s">
        <v>177</v>
      </c>
      <c r="E447" s="211" t="s">
        <v>19</v>
      </c>
      <c r="F447" s="212" t="s">
        <v>475</v>
      </c>
      <c r="G447" s="210"/>
      <c r="H447" s="211" t="s">
        <v>19</v>
      </c>
      <c r="I447" s="213"/>
      <c r="J447" s="210"/>
      <c r="K447" s="210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177</v>
      </c>
      <c r="AU447" s="218" t="s">
        <v>80</v>
      </c>
      <c r="AV447" s="13" t="s">
        <v>78</v>
      </c>
      <c r="AW447" s="13" t="s">
        <v>33</v>
      </c>
      <c r="AX447" s="13" t="s">
        <v>71</v>
      </c>
      <c r="AY447" s="218" t="s">
        <v>166</v>
      </c>
    </row>
    <row r="448" spans="1:65" s="14" customFormat="1" ht="11.25">
      <c r="B448" s="219"/>
      <c r="C448" s="220"/>
      <c r="D448" s="205" t="s">
        <v>177</v>
      </c>
      <c r="E448" s="221" t="s">
        <v>19</v>
      </c>
      <c r="F448" s="222" t="s">
        <v>479</v>
      </c>
      <c r="G448" s="220"/>
      <c r="H448" s="223">
        <v>-69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177</v>
      </c>
      <c r="AU448" s="229" t="s">
        <v>80</v>
      </c>
      <c r="AV448" s="14" t="s">
        <v>80</v>
      </c>
      <c r="AW448" s="14" t="s">
        <v>33</v>
      </c>
      <c r="AX448" s="14" t="s">
        <v>71</v>
      </c>
      <c r="AY448" s="229" t="s">
        <v>166</v>
      </c>
    </row>
    <row r="449" spans="1:65" s="15" customFormat="1" ht="11.25">
      <c r="B449" s="230"/>
      <c r="C449" s="231"/>
      <c r="D449" s="205" t="s">
        <v>177</v>
      </c>
      <c r="E449" s="232" t="s">
        <v>19</v>
      </c>
      <c r="F449" s="233" t="s">
        <v>191</v>
      </c>
      <c r="G449" s="231"/>
      <c r="H449" s="234">
        <v>441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177</v>
      </c>
      <c r="AU449" s="240" t="s">
        <v>80</v>
      </c>
      <c r="AV449" s="15" t="s">
        <v>173</v>
      </c>
      <c r="AW449" s="15" t="s">
        <v>33</v>
      </c>
      <c r="AX449" s="15" t="s">
        <v>78</v>
      </c>
      <c r="AY449" s="240" t="s">
        <v>166</v>
      </c>
    </row>
    <row r="450" spans="1:65" s="14" customFormat="1" ht="11.25">
      <c r="B450" s="219"/>
      <c r="C450" s="220"/>
      <c r="D450" s="205" t="s">
        <v>177</v>
      </c>
      <c r="E450" s="220"/>
      <c r="F450" s="222" t="s">
        <v>606</v>
      </c>
      <c r="G450" s="220"/>
      <c r="H450" s="223">
        <v>485.1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177</v>
      </c>
      <c r="AU450" s="229" t="s">
        <v>80</v>
      </c>
      <c r="AV450" s="14" t="s">
        <v>80</v>
      </c>
      <c r="AW450" s="14" t="s">
        <v>4</v>
      </c>
      <c r="AX450" s="14" t="s">
        <v>78</v>
      </c>
      <c r="AY450" s="229" t="s">
        <v>166</v>
      </c>
    </row>
    <row r="451" spans="1:65" s="2" customFormat="1" ht="16.5" customHeight="1">
      <c r="A451" s="34"/>
      <c r="B451" s="35"/>
      <c r="C451" s="241" t="s">
        <v>607</v>
      </c>
      <c r="D451" s="241" t="s">
        <v>345</v>
      </c>
      <c r="E451" s="242" t="s">
        <v>608</v>
      </c>
      <c r="F451" s="243" t="s">
        <v>609</v>
      </c>
      <c r="G451" s="244" t="s">
        <v>171</v>
      </c>
      <c r="H451" s="245">
        <v>440</v>
      </c>
      <c r="I451" s="246"/>
      <c r="J451" s="247">
        <f>ROUND(I451*H451,2)</f>
        <v>0</v>
      </c>
      <c r="K451" s="243" t="s">
        <v>604</v>
      </c>
      <c r="L451" s="248"/>
      <c r="M451" s="249" t="s">
        <v>19</v>
      </c>
      <c r="N451" s="250" t="s">
        <v>42</v>
      </c>
      <c r="O451" s="64"/>
      <c r="P451" s="201">
        <f>O451*H451</f>
        <v>0</v>
      </c>
      <c r="Q451" s="201">
        <v>0.27</v>
      </c>
      <c r="R451" s="201">
        <f>Q451*H451</f>
        <v>118.80000000000001</v>
      </c>
      <c r="S451" s="201">
        <v>0</v>
      </c>
      <c r="T451" s="202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3" t="s">
        <v>208</v>
      </c>
      <c r="AT451" s="203" t="s">
        <v>345</v>
      </c>
      <c r="AU451" s="203" t="s">
        <v>80</v>
      </c>
      <c r="AY451" s="17" t="s">
        <v>166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7" t="s">
        <v>78</v>
      </c>
      <c r="BK451" s="204">
        <f>ROUND(I451*H451,2)</f>
        <v>0</v>
      </c>
      <c r="BL451" s="17" t="s">
        <v>173</v>
      </c>
      <c r="BM451" s="203" t="s">
        <v>610</v>
      </c>
    </row>
    <row r="452" spans="1:65" s="13" customFormat="1" ht="11.25">
      <c r="B452" s="209"/>
      <c r="C452" s="210"/>
      <c r="D452" s="205" t="s">
        <v>177</v>
      </c>
      <c r="E452" s="211" t="s">
        <v>19</v>
      </c>
      <c r="F452" s="212" t="s">
        <v>593</v>
      </c>
      <c r="G452" s="210"/>
      <c r="H452" s="211" t="s">
        <v>19</v>
      </c>
      <c r="I452" s="213"/>
      <c r="J452" s="210"/>
      <c r="K452" s="210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177</v>
      </c>
      <c r="AU452" s="218" t="s">
        <v>80</v>
      </c>
      <c r="AV452" s="13" t="s">
        <v>78</v>
      </c>
      <c r="AW452" s="13" t="s">
        <v>33</v>
      </c>
      <c r="AX452" s="13" t="s">
        <v>71</v>
      </c>
      <c r="AY452" s="218" t="s">
        <v>166</v>
      </c>
    </row>
    <row r="453" spans="1:65" s="14" customFormat="1" ht="11.25">
      <c r="B453" s="219"/>
      <c r="C453" s="220"/>
      <c r="D453" s="205" t="s">
        <v>177</v>
      </c>
      <c r="E453" s="221" t="s">
        <v>19</v>
      </c>
      <c r="F453" s="222" t="s">
        <v>464</v>
      </c>
      <c r="G453" s="220"/>
      <c r="H453" s="223">
        <v>400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177</v>
      </c>
      <c r="AU453" s="229" t="s">
        <v>80</v>
      </c>
      <c r="AV453" s="14" t="s">
        <v>80</v>
      </c>
      <c r="AW453" s="14" t="s">
        <v>33</v>
      </c>
      <c r="AX453" s="14" t="s">
        <v>78</v>
      </c>
      <c r="AY453" s="229" t="s">
        <v>166</v>
      </c>
    </row>
    <row r="454" spans="1:65" s="14" customFormat="1" ht="11.25">
      <c r="B454" s="219"/>
      <c r="C454" s="220"/>
      <c r="D454" s="205" t="s">
        <v>177</v>
      </c>
      <c r="E454" s="220"/>
      <c r="F454" s="222" t="s">
        <v>611</v>
      </c>
      <c r="G454" s="220"/>
      <c r="H454" s="223">
        <v>440</v>
      </c>
      <c r="I454" s="224"/>
      <c r="J454" s="220"/>
      <c r="K454" s="220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177</v>
      </c>
      <c r="AU454" s="229" t="s">
        <v>80</v>
      </c>
      <c r="AV454" s="14" t="s">
        <v>80</v>
      </c>
      <c r="AW454" s="14" t="s">
        <v>4</v>
      </c>
      <c r="AX454" s="14" t="s">
        <v>78</v>
      </c>
      <c r="AY454" s="229" t="s">
        <v>166</v>
      </c>
    </row>
    <row r="455" spans="1:65" s="12" customFormat="1" ht="22.9" customHeight="1">
      <c r="B455" s="176"/>
      <c r="C455" s="177"/>
      <c r="D455" s="178" t="s">
        <v>70</v>
      </c>
      <c r="E455" s="190" t="s">
        <v>208</v>
      </c>
      <c r="F455" s="190" t="s">
        <v>612</v>
      </c>
      <c r="G455" s="177"/>
      <c r="H455" s="177"/>
      <c r="I455" s="180"/>
      <c r="J455" s="191">
        <f>BK455</f>
        <v>0</v>
      </c>
      <c r="K455" s="177"/>
      <c r="L455" s="182"/>
      <c r="M455" s="183"/>
      <c r="N455" s="184"/>
      <c r="O455" s="184"/>
      <c r="P455" s="185">
        <f>SUM(P456:P503)</f>
        <v>0</v>
      </c>
      <c r="Q455" s="184"/>
      <c r="R455" s="185">
        <f>SUM(R456:R503)</f>
        <v>93.144644708000001</v>
      </c>
      <c r="S455" s="184"/>
      <c r="T455" s="186">
        <f>SUM(T456:T503)</f>
        <v>57.15</v>
      </c>
      <c r="AR455" s="187" t="s">
        <v>78</v>
      </c>
      <c r="AT455" s="188" t="s">
        <v>70</v>
      </c>
      <c r="AU455" s="188" t="s">
        <v>78</v>
      </c>
      <c r="AY455" s="187" t="s">
        <v>166</v>
      </c>
      <c r="BK455" s="189">
        <f>SUM(BK456:BK503)</f>
        <v>0</v>
      </c>
    </row>
    <row r="456" spans="1:65" s="2" customFormat="1" ht="33" customHeight="1">
      <c r="A456" s="34"/>
      <c r="B456" s="35"/>
      <c r="C456" s="192" t="s">
        <v>613</v>
      </c>
      <c r="D456" s="192" t="s">
        <v>168</v>
      </c>
      <c r="E456" s="193" t="s">
        <v>614</v>
      </c>
      <c r="F456" s="194" t="s">
        <v>615</v>
      </c>
      <c r="G456" s="195" t="s">
        <v>215</v>
      </c>
      <c r="H456" s="196">
        <v>54.7</v>
      </c>
      <c r="I456" s="197"/>
      <c r="J456" s="198">
        <f>ROUND(I456*H456,2)</f>
        <v>0</v>
      </c>
      <c r="K456" s="194" t="s">
        <v>172</v>
      </c>
      <c r="L456" s="39"/>
      <c r="M456" s="199" t="s">
        <v>19</v>
      </c>
      <c r="N456" s="200" t="s">
        <v>42</v>
      </c>
      <c r="O456" s="64"/>
      <c r="P456" s="201">
        <f>O456*H456</f>
        <v>0</v>
      </c>
      <c r="Q456" s="201">
        <v>1.1E-5</v>
      </c>
      <c r="R456" s="201">
        <f>Q456*H456</f>
        <v>6.0170000000000004E-4</v>
      </c>
      <c r="S456" s="201">
        <v>0</v>
      </c>
      <c r="T456" s="202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203" t="s">
        <v>173</v>
      </c>
      <c r="AT456" s="203" t="s">
        <v>168</v>
      </c>
      <c r="AU456" s="203" t="s">
        <v>80</v>
      </c>
      <c r="AY456" s="17" t="s">
        <v>166</v>
      </c>
      <c r="BE456" s="204">
        <f>IF(N456="základní",J456,0)</f>
        <v>0</v>
      </c>
      <c r="BF456" s="204">
        <f>IF(N456="snížená",J456,0)</f>
        <v>0</v>
      </c>
      <c r="BG456" s="204">
        <f>IF(N456="zákl. přenesená",J456,0)</f>
        <v>0</v>
      </c>
      <c r="BH456" s="204">
        <f>IF(N456="sníž. přenesená",J456,0)</f>
        <v>0</v>
      </c>
      <c r="BI456" s="204">
        <f>IF(N456="nulová",J456,0)</f>
        <v>0</v>
      </c>
      <c r="BJ456" s="17" t="s">
        <v>78</v>
      </c>
      <c r="BK456" s="204">
        <f>ROUND(I456*H456,2)</f>
        <v>0</v>
      </c>
      <c r="BL456" s="17" t="s">
        <v>173</v>
      </c>
      <c r="BM456" s="203" t="s">
        <v>616</v>
      </c>
    </row>
    <row r="457" spans="1:65" s="14" customFormat="1" ht="22.5">
      <c r="B457" s="219"/>
      <c r="C457" s="220"/>
      <c r="D457" s="205" t="s">
        <v>177</v>
      </c>
      <c r="E457" s="221" t="s">
        <v>19</v>
      </c>
      <c r="F457" s="222" t="s">
        <v>617</v>
      </c>
      <c r="G457" s="220"/>
      <c r="H457" s="223">
        <v>54.7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177</v>
      </c>
      <c r="AU457" s="229" t="s">
        <v>80</v>
      </c>
      <c r="AV457" s="14" t="s">
        <v>80</v>
      </c>
      <c r="AW457" s="14" t="s">
        <v>33</v>
      </c>
      <c r="AX457" s="14" t="s">
        <v>78</v>
      </c>
      <c r="AY457" s="229" t="s">
        <v>166</v>
      </c>
    </row>
    <row r="458" spans="1:65" s="2" customFormat="1" ht="16.5" customHeight="1">
      <c r="A458" s="34"/>
      <c r="B458" s="35"/>
      <c r="C458" s="241" t="s">
        <v>618</v>
      </c>
      <c r="D458" s="241" t="s">
        <v>345</v>
      </c>
      <c r="E458" s="242" t="s">
        <v>619</v>
      </c>
      <c r="F458" s="243" t="s">
        <v>620</v>
      </c>
      <c r="G458" s="244" t="s">
        <v>215</v>
      </c>
      <c r="H458" s="245">
        <v>60.17</v>
      </c>
      <c r="I458" s="246"/>
      <c r="J458" s="247">
        <f>ROUND(I458*H458,2)</f>
        <v>0</v>
      </c>
      <c r="K458" s="243" t="s">
        <v>172</v>
      </c>
      <c r="L458" s="248"/>
      <c r="M458" s="249" t="s">
        <v>19</v>
      </c>
      <c r="N458" s="250" t="s">
        <v>42</v>
      </c>
      <c r="O458" s="64"/>
      <c r="P458" s="201">
        <f>O458*H458</f>
        <v>0</v>
      </c>
      <c r="Q458" s="201">
        <v>2.4099999999999998E-3</v>
      </c>
      <c r="R458" s="201">
        <f>Q458*H458</f>
        <v>0.14500969999999999</v>
      </c>
      <c r="S458" s="201">
        <v>0</v>
      </c>
      <c r="T458" s="202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03" t="s">
        <v>208</v>
      </c>
      <c r="AT458" s="203" t="s">
        <v>345</v>
      </c>
      <c r="AU458" s="203" t="s">
        <v>80</v>
      </c>
      <c r="AY458" s="17" t="s">
        <v>166</v>
      </c>
      <c r="BE458" s="204">
        <f>IF(N458="základní",J458,0)</f>
        <v>0</v>
      </c>
      <c r="BF458" s="204">
        <f>IF(N458="snížená",J458,0)</f>
        <v>0</v>
      </c>
      <c r="BG458" s="204">
        <f>IF(N458="zákl. přenesená",J458,0)</f>
        <v>0</v>
      </c>
      <c r="BH458" s="204">
        <f>IF(N458="sníž. přenesená",J458,0)</f>
        <v>0</v>
      </c>
      <c r="BI458" s="204">
        <f>IF(N458="nulová",J458,0)</f>
        <v>0</v>
      </c>
      <c r="BJ458" s="17" t="s">
        <v>78</v>
      </c>
      <c r="BK458" s="204">
        <f>ROUND(I458*H458,2)</f>
        <v>0</v>
      </c>
      <c r="BL458" s="17" t="s">
        <v>173</v>
      </c>
      <c r="BM458" s="203" t="s">
        <v>621</v>
      </c>
    </row>
    <row r="459" spans="1:65" s="14" customFormat="1" ht="11.25">
      <c r="B459" s="219"/>
      <c r="C459" s="220"/>
      <c r="D459" s="205" t="s">
        <v>177</v>
      </c>
      <c r="E459" s="220"/>
      <c r="F459" s="222" t="s">
        <v>622</v>
      </c>
      <c r="G459" s="220"/>
      <c r="H459" s="223">
        <v>60.17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177</v>
      </c>
      <c r="AU459" s="229" t="s">
        <v>80</v>
      </c>
      <c r="AV459" s="14" t="s">
        <v>80</v>
      </c>
      <c r="AW459" s="14" t="s">
        <v>4</v>
      </c>
      <c r="AX459" s="14" t="s">
        <v>78</v>
      </c>
      <c r="AY459" s="229" t="s">
        <v>166</v>
      </c>
    </row>
    <row r="460" spans="1:65" s="2" customFormat="1" ht="21.75" customHeight="1">
      <c r="A460" s="34"/>
      <c r="B460" s="35"/>
      <c r="C460" s="192" t="s">
        <v>623</v>
      </c>
      <c r="D460" s="192" t="s">
        <v>168</v>
      </c>
      <c r="E460" s="193" t="s">
        <v>624</v>
      </c>
      <c r="F460" s="194" t="s">
        <v>625</v>
      </c>
      <c r="G460" s="195" t="s">
        <v>245</v>
      </c>
      <c r="H460" s="196">
        <v>15</v>
      </c>
      <c r="I460" s="197"/>
      <c r="J460" s="198">
        <f>ROUND(I460*H460,2)</f>
        <v>0</v>
      </c>
      <c r="K460" s="194" t="s">
        <v>172</v>
      </c>
      <c r="L460" s="39"/>
      <c r="M460" s="199" t="s">
        <v>19</v>
      </c>
      <c r="N460" s="200" t="s">
        <v>42</v>
      </c>
      <c r="O460" s="64"/>
      <c r="P460" s="201">
        <f>O460*H460</f>
        <v>0</v>
      </c>
      <c r="Q460" s="201">
        <v>0</v>
      </c>
      <c r="R460" s="201">
        <f>Q460*H460</f>
        <v>0</v>
      </c>
      <c r="S460" s="201">
        <v>1.92</v>
      </c>
      <c r="T460" s="202">
        <f>S460*H460</f>
        <v>28.799999999999997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03" t="s">
        <v>173</v>
      </c>
      <c r="AT460" s="203" t="s">
        <v>168</v>
      </c>
      <c r="AU460" s="203" t="s">
        <v>80</v>
      </c>
      <c r="AY460" s="17" t="s">
        <v>166</v>
      </c>
      <c r="BE460" s="204">
        <f>IF(N460="základní",J460,0)</f>
        <v>0</v>
      </c>
      <c r="BF460" s="204">
        <f>IF(N460="snížená",J460,0)</f>
        <v>0</v>
      </c>
      <c r="BG460" s="204">
        <f>IF(N460="zákl. přenesená",J460,0)</f>
        <v>0</v>
      </c>
      <c r="BH460" s="204">
        <f>IF(N460="sníž. přenesená",J460,0)</f>
        <v>0</v>
      </c>
      <c r="BI460" s="204">
        <f>IF(N460="nulová",J460,0)</f>
        <v>0</v>
      </c>
      <c r="BJ460" s="17" t="s">
        <v>78</v>
      </c>
      <c r="BK460" s="204">
        <f>ROUND(I460*H460,2)</f>
        <v>0</v>
      </c>
      <c r="BL460" s="17" t="s">
        <v>173</v>
      </c>
      <c r="BM460" s="203" t="s">
        <v>626</v>
      </c>
    </row>
    <row r="461" spans="1:65" s="2" customFormat="1" ht="21.75" customHeight="1">
      <c r="A461" s="34"/>
      <c r="B461" s="35"/>
      <c r="C461" s="192" t="s">
        <v>627</v>
      </c>
      <c r="D461" s="192" t="s">
        <v>168</v>
      </c>
      <c r="E461" s="193" t="s">
        <v>628</v>
      </c>
      <c r="F461" s="194" t="s">
        <v>629</v>
      </c>
      <c r="G461" s="195" t="s">
        <v>630</v>
      </c>
      <c r="H461" s="196">
        <v>18</v>
      </c>
      <c r="I461" s="197"/>
      <c r="J461" s="198">
        <f>ROUND(I461*H461,2)</f>
        <v>0</v>
      </c>
      <c r="K461" s="194" t="s">
        <v>172</v>
      </c>
      <c r="L461" s="39"/>
      <c r="M461" s="199" t="s">
        <v>19</v>
      </c>
      <c r="N461" s="200" t="s">
        <v>42</v>
      </c>
      <c r="O461" s="64"/>
      <c r="P461" s="201">
        <f>O461*H461</f>
        <v>0</v>
      </c>
      <c r="Q461" s="201">
        <v>0.46009040600000001</v>
      </c>
      <c r="R461" s="201">
        <f>Q461*H461</f>
        <v>8.2816273080000009</v>
      </c>
      <c r="S461" s="201">
        <v>0</v>
      </c>
      <c r="T461" s="202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03" t="s">
        <v>173</v>
      </c>
      <c r="AT461" s="203" t="s">
        <v>168</v>
      </c>
      <c r="AU461" s="203" t="s">
        <v>80</v>
      </c>
      <c r="AY461" s="17" t="s">
        <v>166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17" t="s">
        <v>78</v>
      </c>
      <c r="BK461" s="204">
        <f>ROUND(I461*H461,2)</f>
        <v>0</v>
      </c>
      <c r="BL461" s="17" t="s">
        <v>173</v>
      </c>
      <c r="BM461" s="203" t="s">
        <v>631</v>
      </c>
    </row>
    <row r="462" spans="1:65" s="14" customFormat="1" ht="11.25">
      <c r="B462" s="219"/>
      <c r="C462" s="220"/>
      <c r="D462" s="205" t="s">
        <v>177</v>
      </c>
      <c r="E462" s="221" t="s">
        <v>19</v>
      </c>
      <c r="F462" s="222" t="s">
        <v>632</v>
      </c>
      <c r="G462" s="220"/>
      <c r="H462" s="223">
        <v>18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177</v>
      </c>
      <c r="AU462" s="229" t="s">
        <v>80</v>
      </c>
      <c r="AV462" s="14" t="s">
        <v>80</v>
      </c>
      <c r="AW462" s="14" t="s">
        <v>33</v>
      </c>
      <c r="AX462" s="14" t="s">
        <v>78</v>
      </c>
      <c r="AY462" s="229" t="s">
        <v>166</v>
      </c>
    </row>
    <row r="463" spans="1:65" s="2" customFormat="1" ht="21.75" customHeight="1">
      <c r="A463" s="34"/>
      <c r="B463" s="35"/>
      <c r="C463" s="192" t="s">
        <v>633</v>
      </c>
      <c r="D463" s="192" t="s">
        <v>168</v>
      </c>
      <c r="E463" s="193" t="s">
        <v>634</v>
      </c>
      <c r="F463" s="194" t="s">
        <v>635</v>
      </c>
      <c r="G463" s="195" t="s">
        <v>215</v>
      </c>
      <c r="H463" s="196">
        <v>54.7</v>
      </c>
      <c r="I463" s="197"/>
      <c r="J463" s="198">
        <f>ROUND(I463*H463,2)</f>
        <v>0</v>
      </c>
      <c r="K463" s="194" t="s">
        <v>172</v>
      </c>
      <c r="L463" s="39"/>
      <c r="M463" s="199" t="s">
        <v>19</v>
      </c>
      <c r="N463" s="200" t="s">
        <v>42</v>
      </c>
      <c r="O463" s="64"/>
      <c r="P463" s="201">
        <f>O463*H463</f>
        <v>0</v>
      </c>
      <c r="Q463" s="201">
        <v>0</v>
      </c>
      <c r="R463" s="201">
        <f>Q463*H463</f>
        <v>0</v>
      </c>
      <c r="S463" s="201">
        <v>0</v>
      </c>
      <c r="T463" s="202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3" t="s">
        <v>173</v>
      </c>
      <c r="AT463" s="203" t="s">
        <v>168</v>
      </c>
      <c r="AU463" s="203" t="s">
        <v>80</v>
      </c>
      <c r="AY463" s="17" t="s">
        <v>166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17" t="s">
        <v>78</v>
      </c>
      <c r="BK463" s="204">
        <f>ROUND(I463*H463,2)</f>
        <v>0</v>
      </c>
      <c r="BL463" s="17" t="s">
        <v>173</v>
      </c>
      <c r="BM463" s="203" t="s">
        <v>636</v>
      </c>
    </row>
    <row r="464" spans="1:65" s="2" customFormat="1" ht="21.75" customHeight="1">
      <c r="A464" s="34"/>
      <c r="B464" s="35"/>
      <c r="C464" s="192" t="s">
        <v>637</v>
      </c>
      <c r="D464" s="192" t="s">
        <v>168</v>
      </c>
      <c r="E464" s="193" t="s">
        <v>638</v>
      </c>
      <c r="F464" s="194" t="s">
        <v>639</v>
      </c>
      <c r="G464" s="195" t="s">
        <v>630</v>
      </c>
      <c r="H464" s="196">
        <v>45</v>
      </c>
      <c r="I464" s="197"/>
      <c r="J464" s="198">
        <f>ROUND(I464*H464,2)</f>
        <v>0</v>
      </c>
      <c r="K464" s="194" t="s">
        <v>172</v>
      </c>
      <c r="L464" s="39"/>
      <c r="M464" s="199" t="s">
        <v>19</v>
      </c>
      <c r="N464" s="200" t="s">
        <v>42</v>
      </c>
      <c r="O464" s="64"/>
      <c r="P464" s="201">
        <f>O464*H464</f>
        <v>0</v>
      </c>
      <c r="Q464" s="201">
        <v>1.0186000000000001E-2</v>
      </c>
      <c r="R464" s="201">
        <f>Q464*H464</f>
        <v>0.45837000000000006</v>
      </c>
      <c r="S464" s="201">
        <v>0</v>
      </c>
      <c r="T464" s="202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03" t="s">
        <v>173</v>
      </c>
      <c r="AT464" s="203" t="s">
        <v>168</v>
      </c>
      <c r="AU464" s="203" t="s">
        <v>80</v>
      </c>
      <c r="AY464" s="17" t="s">
        <v>166</v>
      </c>
      <c r="BE464" s="204">
        <f>IF(N464="základní",J464,0)</f>
        <v>0</v>
      </c>
      <c r="BF464" s="204">
        <f>IF(N464="snížená",J464,0)</f>
        <v>0</v>
      </c>
      <c r="BG464" s="204">
        <f>IF(N464="zákl. přenesená",J464,0)</f>
        <v>0</v>
      </c>
      <c r="BH464" s="204">
        <f>IF(N464="sníž. přenesená",J464,0)</f>
        <v>0</v>
      </c>
      <c r="BI464" s="204">
        <f>IF(N464="nulová",J464,0)</f>
        <v>0</v>
      </c>
      <c r="BJ464" s="17" t="s">
        <v>78</v>
      </c>
      <c r="BK464" s="204">
        <f>ROUND(I464*H464,2)</f>
        <v>0</v>
      </c>
      <c r="BL464" s="17" t="s">
        <v>173</v>
      </c>
      <c r="BM464" s="203" t="s">
        <v>640</v>
      </c>
    </row>
    <row r="465" spans="1:65" s="2" customFormat="1" ht="97.5">
      <c r="A465" s="34"/>
      <c r="B465" s="35"/>
      <c r="C465" s="36"/>
      <c r="D465" s="205" t="s">
        <v>175</v>
      </c>
      <c r="E465" s="36"/>
      <c r="F465" s="206" t="s">
        <v>641</v>
      </c>
      <c r="G465" s="36"/>
      <c r="H465" s="36"/>
      <c r="I465" s="115"/>
      <c r="J465" s="36"/>
      <c r="K465" s="36"/>
      <c r="L465" s="39"/>
      <c r="M465" s="207"/>
      <c r="N465" s="208"/>
      <c r="O465" s="64"/>
      <c r="P465" s="64"/>
      <c r="Q465" s="64"/>
      <c r="R465" s="64"/>
      <c r="S465" s="64"/>
      <c r="T465" s="65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175</v>
      </c>
      <c r="AU465" s="17" t="s">
        <v>80</v>
      </c>
    </row>
    <row r="466" spans="1:65" s="14" customFormat="1" ht="11.25">
      <c r="B466" s="219"/>
      <c r="C466" s="220"/>
      <c r="D466" s="205" t="s">
        <v>177</v>
      </c>
      <c r="E466" s="221" t="s">
        <v>19</v>
      </c>
      <c r="F466" s="222" t="s">
        <v>642</v>
      </c>
      <c r="G466" s="220"/>
      <c r="H466" s="223">
        <v>45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177</v>
      </c>
      <c r="AU466" s="229" t="s">
        <v>80</v>
      </c>
      <c r="AV466" s="14" t="s">
        <v>80</v>
      </c>
      <c r="AW466" s="14" t="s">
        <v>33</v>
      </c>
      <c r="AX466" s="14" t="s">
        <v>78</v>
      </c>
      <c r="AY466" s="229" t="s">
        <v>166</v>
      </c>
    </row>
    <row r="467" spans="1:65" s="2" customFormat="1" ht="21.75" customHeight="1">
      <c r="A467" s="34"/>
      <c r="B467" s="35"/>
      <c r="C467" s="241" t="s">
        <v>643</v>
      </c>
      <c r="D467" s="241" t="s">
        <v>345</v>
      </c>
      <c r="E467" s="242" t="s">
        <v>644</v>
      </c>
      <c r="F467" s="243" t="s">
        <v>645</v>
      </c>
      <c r="G467" s="244" t="s">
        <v>630</v>
      </c>
      <c r="H467" s="245">
        <v>15</v>
      </c>
      <c r="I467" s="246"/>
      <c r="J467" s="247">
        <f>ROUND(I467*H467,2)</f>
        <v>0</v>
      </c>
      <c r="K467" s="243" t="s">
        <v>172</v>
      </c>
      <c r="L467" s="248"/>
      <c r="M467" s="249" t="s">
        <v>19</v>
      </c>
      <c r="N467" s="250" t="s">
        <v>42</v>
      </c>
      <c r="O467" s="64"/>
      <c r="P467" s="201">
        <f>O467*H467</f>
        <v>0</v>
      </c>
      <c r="Q467" s="201">
        <v>0.08</v>
      </c>
      <c r="R467" s="201">
        <f>Q467*H467</f>
        <v>1.2</v>
      </c>
      <c r="S467" s="201">
        <v>0</v>
      </c>
      <c r="T467" s="202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3" t="s">
        <v>208</v>
      </c>
      <c r="AT467" s="203" t="s">
        <v>345</v>
      </c>
      <c r="AU467" s="203" t="s">
        <v>80</v>
      </c>
      <c r="AY467" s="17" t="s">
        <v>166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17" t="s">
        <v>78</v>
      </c>
      <c r="BK467" s="204">
        <f>ROUND(I467*H467,2)</f>
        <v>0</v>
      </c>
      <c r="BL467" s="17" t="s">
        <v>173</v>
      </c>
      <c r="BM467" s="203" t="s">
        <v>646</v>
      </c>
    </row>
    <row r="468" spans="1:65" s="2" customFormat="1" ht="19.5">
      <c r="A468" s="34"/>
      <c r="B468" s="35"/>
      <c r="C468" s="36"/>
      <c r="D468" s="205" t="s">
        <v>175</v>
      </c>
      <c r="E468" s="36"/>
      <c r="F468" s="206" t="s">
        <v>647</v>
      </c>
      <c r="G468" s="36"/>
      <c r="H468" s="36"/>
      <c r="I468" s="115"/>
      <c r="J468" s="36"/>
      <c r="K468" s="36"/>
      <c r="L468" s="39"/>
      <c r="M468" s="207"/>
      <c r="N468" s="208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175</v>
      </c>
      <c r="AU468" s="17" t="s">
        <v>80</v>
      </c>
    </row>
    <row r="469" spans="1:65" s="2" customFormat="1" ht="16.5" customHeight="1">
      <c r="A469" s="34"/>
      <c r="B469" s="35"/>
      <c r="C469" s="241" t="s">
        <v>648</v>
      </c>
      <c r="D469" s="241" t="s">
        <v>345</v>
      </c>
      <c r="E469" s="242" t="s">
        <v>649</v>
      </c>
      <c r="F469" s="243" t="s">
        <v>650</v>
      </c>
      <c r="G469" s="244" t="s">
        <v>630</v>
      </c>
      <c r="H469" s="245">
        <v>15</v>
      </c>
      <c r="I469" s="246"/>
      <c r="J469" s="247">
        <f>ROUND(I469*H469,2)</f>
        <v>0</v>
      </c>
      <c r="K469" s="243" t="s">
        <v>172</v>
      </c>
      <c r="L469" s="248"/>
      <c r="M469" s="249" t="s">
        <v>19</v>
      </c>
      <c r="N469" s="250" t="s">
        <v>42</v>
      </c>
      <c r="O469" s="64"/>
      <c r="P469" s="201">
        <f>O469*H469</f>
        <v>0</v>
      </c>
      <c r="Q469" s="201">
        <v>5.8000000000000003E-2</v>
      </c>
      <c r="R469" s="201">
        <f>Q469*H469</f>
        <v>0.87</v>
      </c>
      <c r="S469" s="201">
        <v>0</v>
      </c>
      <c r="T469" s="202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3" t="s">
        <v>208</v>
      </c>
      <c r="AT469" s="203" t="s">
        <v>345</v>
      </c>
      <c r="AU469" s="203" t="s">
        <v>80</v>
      </c>
      <c r="AY469" s="17" t="s">
        <v>166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17" t="s">
        <v>78</v>
      </c>
      <c r="BK469" s="204">
        <f>ROUND(I469*H469,2)</f>
        <v>0</v>
      </c>
      <c r="BL469" s="17" t="s">
        <v>173</v>
      </c>
      <c r="BM469" s="203" t="s">
        <v>651</v>
      </c>
    </row>
    <row r="470" spans="1:65" s="2" customFormat="1" ht="19.5">
      <c r="A470" s="34"/>
      <c r="B470" s="35"/>
      <c r="C470" s="36"/>
      <c r="D470" s="205" t="s">
        <v>175</v>
      </c>
      <c r="E470" s="36"/>
      <c r="F470" s="206" t="s">
        <v>652</v>
      </c>
      <c r="G470" s="36"/>
      <c r="H470" s="36"/>
      <c r="I470" s="115"/>
      <c r="J470" s="36"/>
      <c r="K470" s="36"/>
      <c r="L470" s="39"/>
      <c r="M470" s="207"/>
      <c r="N470" s="208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175</v>
      </c>
      <c r="AU470" s="17" t="s">
        <v>80</v>
      </c>
    </row>
    <row r="471" spans="1:65" s="2" customFormat="1" ht="16.5" customHeight="1">
      <c r="A471" s="34"/>
      <c r="B471" s="35"/>
      <c r="C471" s="241" t="s">
        <v>653</v>
      </c>
      <c r="D471" s="241" t="s">
        <v>345</v>
      </c>
      <c r="E471" s="242" t="s">
        <v>654</v>
      </c>
      <c r="F471" s="243" t="s">
        <v>655</v>
      </c>
      <c r="G471" s="244" t="s">
        <v>630</v>
      </c>
      <c r="H471" s="245">
        <v>15</v>
      </c>
      <c r="I471" s="246"/>
      <c r="J471" s="247">
        <f>ROUND(I471*H471,2)</f>
        <v>0</v>
      </c>
      <c r="K471" s="243" t="s">
        <v>172</v>
      </c>
      <c r="L471" s="248"/>
      <c r="M471" s="249" t="s">
        <v>19</v>
      </c>
      <c r="N471" s="250" t="s">
        <v>42</v>
      </c>
      <c r="O471" s="64"/>
      <c r="P471" s="201">
        <f>O471*H471</f>
        <v>0</v>
      </c>
      <c r="Q471" s="201">
        <v>0.111</v>
      </c>
      <c r="R471" s="201">
        <f>Q471*H471</f>
        <v>1.665</v>
      </c>
      <c r="S471" s="201">
        <v>0</v>
      </c>
      <c r="T471" s="202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3" t="s">
        <v>208</v>
      </c>
      <c r="AT471" s="203" t="s">
        <v>345</v>
      </c>
      <c r="AU471" s="203" t="s">
        <v>80</v>
      </c>
      <c r="AY471" s="17" t="s">
        <v>166</v>
      </c>
      <c r="BE471" s="204">
        <f>IF(N471="základní",J471,0)</f>
        <v>0</v>
      </c>
      <c r="BF471" s="204">
        <f>IF(N471="snížená",J471,0)</f>
        <v>0</v>
      </c>
      <c r="BG471" s="204">
        <f>IF(N471="zákl. přenesená",J471,0)</f>
        <v>0</v>
      </c>
      <c r="BH471" s="204">
        <f>IF(N471="sníž. přenesená",J471,0)</f>
        <v>0</v>
      </c>
      <c r="BI471" s="204">
        <f>IF(N471="nulová",J471,0)</f>
        <v>0</v>
      </c>
      <c r="BJ471" s="17" t="s">
        <v>78</v>
      </c>
      <c r="BK471" s="204">
        <f>ROUND(I471*H471,2)</f>
        <v>0</v>
      </c>
      <c r="BL471" s="17" t="s">
        <v>173</v>
      </c>
      <c r="BM471" s="203" t="s">
        <v>656</v>
      </c>
    </row>
    <row r="472" spans="1:65" s="2" customFormat="1" ht="19.5">
      <c r="A472" s="34"/>
      <c r="B472" s="35"/>
      <c r="C472" s="36"/>
      <c r="D472" s="205" t="s">
        <v>175</v>
      </c>
      <c r="E472" s="36"/>
      <c r="F472" s="206" t="s">
        <v>657</v>
      </c>
      <c r="G472" s="36"/>
      <c r="H472" s="36"/>
      <c r="I472" s="115"/>
      <c r="J472" s="36"/>
      <c r="K472" s="36"/>
      <c r="L472" s="39"/>
      <c r="M472" s="207"/>
      <c r="N472" s="208"/>
      <c r="O472" s="64"/>
      <c r="P472" s="64"/>
      <c r="Q472" s="64"/>
      <c r="R472" s="64"/>
      <c r="S472" s="64"/>
      <c r="T472" s="65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175</v>
      </c>
      <c r="AU472" s="17" t="s">
        <v>80</v>
      </c>
    </row>
    <row r="473" spans="1:65" s="2" customFormat="1" ht="21.75" customHeight="1">
      <c r="A473" s="34"/>
      <c r="B473" s="35"/>
      <c r="C473" s="192" t="s">
        <v>658</v>
      </c>
      <c r="D473" s="192" t="s">
        <v>168</v>
      </c>
      <c r="E473" s="193" t="s">
        <v>659</v>
      </c>
      <c r="F473" s="194" t="s">
        <v>660</v>
      </c>
      <c r="G473" s="195" t="s">
        <v>630</v>
      </c>
      <c r="H473" s="196">
        <v>15</v>
      </c>
      <c r="I473" s="197"/>
      <c r="J473" s="198">
        <f>ROUND(I473*H473,2)</f>
        <v>0</v>
      </c>
      <c r="K473" s="194" t="s">
        <v>172</v>
      </c>
      <c r="L473" s="39"/>
      <c r="M473" s="199" t="s">
        <v>19</v>
      </c>
      <c r="N473" s="200" t="s">
        <v>42</v>
      </c>
      <c r="O473" s="64"/>
      <c r="P473" s="201">
        <f>O473*H473</f>
        <v>0</v>
      </c>
      <c r="Q473" s="201">
        <v>1.248E-2</v>
      </c>
      <c r="R473" s="201">
        <f>Q473*H473</f>
        <v>0.18720000000000001</v>
      </c>
      <c r="S473" s="201">
        <v>0</v>
      </c>
      <c r="T473" s="202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3" t="s">
        <v>173</v>
      </c>
      <c r="AT473" s="203" t="s">
        <v>168</v>
      </c>
      <c r="AU473" s="203" t="s">
        <v>80</v>
      </c>
      <c r="AY473" s="17" t="s">
        <v>166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17" t="s">
        <v>78</v>
      </c>
      <c r="BK473" s="204">
        <f>ROUND(I473*H473,2)</f>
        <v>0</v>
      </c>
      <c r="BL473" s="17" t="s">
        <v>173</v>
      </c>
      <c r="BM473" s="203" t="s">
        <v>661</v>
      </c>
    </row>
    <row r="474" spans="1:65" s="2" customFormat="1" ht="97.5">
      <c r="A474" s="34"/>
      <c r="B474" s="35"/>
      <c r="C474" s="36"/>
      <c r="D474" s="205" t="s">
        <v>175</v>
      </c>
      <c r="E474" s="36"/>
      <c r="F474" s="206" t="s">
        <v>662</v>
      </c>
      <c r="G474" s="36"/>
      <c r="H474" s="36"/>
      <c r="I474" s="115"/>
      <c r="J474" s="36"/>
      <c r="K474" s="36"/>
      <c r="L474" s="39"/>
      <c r="M474" s="207"/>
      <c r="N474" s="208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175</v>
      </c>
      <c r="AU474" s="17" t="s">
        <v>80</v>
      </c>
    </row>
    <row r="475" spans="1:65" s="2" customFormat="1" ht="21.75" customHeight="1">
      <c r="A475" s="34"/>
      <c r="B475" s="35"/>
      <c r="C475" s="241" t="s">
        <v>663</v>
      </c>
      <c r="D475" s="241" t="s">
        <v>345</v>
      </c>
      <c r="E475" s="242" t="s">
        <v>664</v>
      </c>
      <c r="F475" s="243" t="s">
        <v>665</v>
      </c>
      <c r="G475" s="244" t="s">
        <v>630</v>
      </c>
      <c r="H475" s="245">
        <v>15</v>
      </c>
      <c r="I475" s="246"/>
      <c r="J475" s="247">
        <f>ROUND(I475*H475,2)</f>
        <v>0</v>
      </c>
      <c r="K475" s="243" t="s">
        <v>172</v>
      </c>
      <c r="L475" s="248"/>
      <c r="M475" s="249" t="s">
        <v>19</v>
      </c>
      <c r="N475" s="250" t="s">
        <v>42</v>
      </c>
      <c r="O475" s="64"/>
      <c r="P475" s="201">
        <f>O475*H475</f>
        <v>0</v>
      </c>
      <c r="Q475" s="201">
        <v>2.7E-2</v>
      </c>
      <c r="R475" s="201">
        <f>Q475*H475</f>
        <v>0.40499999999999997</v>
      </c>
      <c r="S475" s="201">
        <v>0</v>
      </c>
      <c r="T475" s="202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3" t="s">
        <v>208</v>
      </c>
      <c r="AT475" s="203" t="s">
        <v>345</v>
      </c>
      <c r="AU475" s="203" t="s">
        <v>80</v>
      </c>
      <c r="AY475" s="17" t="s">
        <v>166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17" t="s">
        <v>78</v>
      </c>
      <c r="BK475" s="204">
        <f>ROUND(I475*H475,2)</f>
        <v>0</v>
      </c>
      <c r="BL475" s="17" t="s">
        <v>173</v>
      </c>
      <c r="BM475" s="203" t="s">
        <v>666</v>
      </c>
    </row>
    <row r="476" spans="1:65" s="2" customFormat="1" ht="19.5">
      <c r="A476" s="34"/>
      <c r="B476" s="35"/>
      <c r="C476" s="36"/>
      <c r="D476" s="205" t="s">
        <v>175</v>
      </c>
      <c r="E476" s="36"/>
      <c r="F476" s="206" t="s">
        <v>667</v>
      </c>
      <c r="G476" s="36"/>
      <c r="H476" s="36"/>
      <c r="I476" s="115"/>
      <c r="J476" s="36"/>
      <c r="K476" s="36"/>
      <c r="L476" s="39"/>
      <c r="M476" s="207"/>
      <c r="N476" s="208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175</v>
      </c>
      <c r="AU476" s="17" t="s">
        <v>80</v>
      </c>
    </row>
    <row r="477" spans="1:65" s="2" customFormat="1" ht="21.75" customHeight="1">
      <c r="A477" s="34"/>
      <c r="B477" s="35"/>
      <c r="C477" s="241" t="s">
        <v>668</v>
      </c>
      <c r="D477" s="241" t="s">
        <v>345</v>
      </c>
      <c r="E477" s="242" t="s">
        <v>669</v>
      </c>
      <c r="F477" s="243" t="s">
        <v>670</v>
      </c>
      <c r="G477" s="244" t="s">
        <v>630</v>
      </c>
      <c r="H477" s="245">
        <v>60</v>
      </c>
      <c r="I477" s="246"/>
      <c r="J477" s="247">
        <f>ROUND(I477*H477,2)</f>
        <v>0</v>
      </c>
      <c r="K477" s="243" t="s">
        <v>172</v>
      </c>
      <c r="L477" s="248"/>
      <c r="M477" s="249" t="s">
        <v>19</v>
      </c>
      <c r="N477" s="250" t="s">
        <v>42</v>
      </c>
      <c r="O477" s="64"/>
      <c r="P477" s="201">
        <f>O477*H477</f>
        <v>0</v>
      </c>
      <c r="Q477" s="201">
        <v>2E-3</v>
      </c>
      <c r="R477" s="201">
        <f>Q477*H477</f>
        <v>0.12</v>
      </c>
      <c r="S477" s="201">
        <v>0</v>
      </c>
      <c r="T477" s="202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3" t="s">
        <v>208</v>
      </c>
      <c r="AT477" s="203" t="s">
        <v>345</v>
      </c>
      <c r="AU477" s="203" t="s">
        <v>80</v>
      </c>
      <c r="AY477" s="17" t="s">
        <v>166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17" t="s">
        <v>78</v>
      </c>
      <c r="BK477" s="204">
        <f>ROUND(I477*H477,2)</f>
        <v>0</v>
      </c>
      <c r="BL477" s="17" t="s">
        <v>173</v>
      </c>
      <c r="BM477" s="203" t="s">
        <v>671</v>
      </c>
    </row>
    <row r="478" spans="1:65" s="14" customFormat="1" ht="11.25">
      <c r="B478" s="219"/>
      <c r="C478" s="220"/>
      <c r="D478" s="205" t="s">
        <v>177</v>
      </c>
      <c r="E478" s="221" t="s">
        <v>19</v>
      </c>
      <c r="F478" s="222" t="s">
        <v>672</v>
      </c>
      <c r="G478" s="220"/>
      <c r="H478" s="223">
        <v>60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177</v>
      </c>
      <c r="AU478" s="229" t="s">
        <v>80</v>
      </c>
      <c r="AV478" s="14" t="s">
        <v>80</v>
      </c>
      <c r="AW478" s="14" t="s">
        <v>33</v>
      </c>
      <c r="AX478" s="14" t="s">
        <v>78</v>
      </c>
      <c r="AY478" s="229" t="s">
        <v>166</v>
      </c>
    </row>
    <row r="479" spans="1:65" s="2" customFormat="1" ht="21.75" customHeight="1">
      <c r="A479" s="34"/>
      <c r="B479" s="35"/>
      <c r="C479" s="241" t="s">
        <v>673</v>
      </c>
      <c r="D479" s="241" t="s">
        <v>345</v>
      </c>
      <c r="E479" s="242" t="s">
        <v>674</v>
      </c>
      <c r="F479" s="243" t="s">
        <v>675</v>
      </c>
      <c r="G479" s="244" t="s">
        <v>630</v>
      </c>
      <c r="H479" s="245">
        <v>15</v>
      </c>
      <c r="I479" s="246"/>
      <c r="J479" s="247">
        <f>ROUND(I479*H479,2)</f>
        <v>0</v>
      </c>
      <c r="K479" s="243" t="s">
        <v>172</v>
      </c>
      <c r="L479" s="248"/>
      <c r="M479" s="249" t="s">
        <v>19</v>
      </c>
      <c r="N479" s="250" t="s">
        <v>42</v>
      </c>
      <c r="O479" s="64"/>
      <c r="P479" s="201">
        <f>O479*H479</f>
        <v>0</v>
      </c>
      <c r="Q479" s="201">
        <v>3.3999999999999998E-3</v>
      </c>
      <c r="R479" s="201">
        <f>Q479*H479</f>
        <v>5.0999999999999997E-2</v>
      </c>
      <c r="S479" s="201">
        <v>0</v>
      </c>
      <c r="T479" s="202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03" t="s">
        <v>208</v>
      </c>
      <c r="AT479" s="203" t="s">
        <v>345</v>
      </c>
      <c r="AU479" s="203" t="s">
        <v>80</v>
      </c>
      <c r="AY479" s="17" t="s">
        <v>166</v>
      </c>
      <c r="BE479" s="204">
        <f>IF(N479="základní",J479,0)</f>
        <v>0</v>
      </c>
      <c r="BF479" s="204">
        <f>IF(N479="snížená",J479,0)</f>
        <v>0</v>
      </c>
      <c r="BG479" s="204">
        <f>IF(N479="zákl. přenesená",J479,0)</f>
        <v>0</v>
      </c>
      <c r="BH479" s="204">
        <f>IF(N479="sníž. přenesená",J479,0)</f>
        <v>0</v>
      </c>
      <c r="BI479" s="204">
        <f>IF(N479="nulová",J479,0)</f>
        <v>0</v>
      </c>
      <c r="BJ479" s="17" t="s">
        <v>78</v>
      </c>
      <c r="BK479" s="204">
        <f>ROUND(I479*H479,2)</f>
        <v>0</v>
      </c>
      <c r="BL479" s="17" t="s">
        <v>173</v>
      </c>
      <c r="BM479" s="203" t="s">
        <v>676</v>
      </c>
    </row>
    <row r="480" spans="1:65" s="2" customFormat="1" ht="19.5">
      <c r="A480" s="34"/>
      <c r="B480" s="35"/>
      <c r="C480" s="36"/>
      <c r="D480" s="205" t="s">
        <v>175</v>
      </c>
      <c r="E480" s="36"/>
      <c r="F480" s="206" t="s">
        <v>677</v>
      </c>
      <c r="G480" s="36"/>
      <c r="H480" s="36"/>
      <c r="I480" s="115"/>
      <c r="J480" s="36"/>
      <c r="K480" s="36"/>
      <c r="L480" s="39"/>
      <c r="M480" s="207"/>
      <c r="N480" s="208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175</v>
      </c>
      <c r="AU480" s="17" t="s">
        <v>80</v>
      </c>
    </row>
    <row r="481" spans="1:65" s="2" customFormat="1" ht="21.75" customHeight="1">
      <c r="A481" s="34"/>
      <c r="B481" s="35"/>
      <c r="C481" s="192" t="s">
        <v>678</v>
      </c>
      <c r="D481" s="192" t="s">
        <v>168</v>
      </c>
      <c r="E481" s="193" t="s">
        <v>679</v>
      </c>
      <c r="F481" s="194" t="s">
        <v>680</v>
      </c>
      <c r="G481" s="195" t="s">
        <v>630</v>
      </c>
      <c r="H481" s="196">
        <v>15</v>
      </c>
      <c r="I481" s="197"/>
      <c r="J481" s="198">
        <f>ROUND(I481*H481,2)</f>
        <v>0</v>
      </c>
      <c r="K481" s="194" t="s">
        <v>172</v>
      </c>
      <c r="L481" s="39"/>
      <c r="M481" s="199" t="s">
        <v>19</v>
      </c>
      <c r="N481" s="200" t="s">
        <v>42</v>
      </c>
      <c r="O481" s="64"/>
      <c r="P481" s="201">
        <f>O481*H481</f>
        <v>0</v>
      </c>
      <c r="Q481" s="201">
        <v>2.8538000000000001E-2</v>
      </c>
      <c r="R481" s="201">
        <f>Q481*H481</f>
        <v>0.42807000000000001</v>
      </c>
      <c r="S481" s="201">
        <v>0</v>
      </c>
      <c r="T481" s="202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03" t="s">
        <v>173</v>
      </c>
      <c r="AT481" s="203" t="s">
        <v>168</v>
      </c>
      <c r="AU481" s="203" t="s">
        <v>80</v>
      </c>
      <c r="AY481" s="17" t="s">
        <v>166</v>
      </c>
      <c r="BE481" s="204">
        <f>IF(N481="základní",J481,0)</f>
        <v>0</v>
      </c>
      <c r="BF481" s="204">
        <f>IF(N481="snížená",J481,0)</f>
        <v>0</v>
      </c>
      <c r="BG481" s="204">
        <f>IF(N481="zákl. přenesená",J481,0)</f>
        <v>0</v>
      </c>
      <c r="BH481" s="204">
        <f>IF(N481="sníž. přenesená",J481,0)</f>
        <v>0</v>
      </c>
      <c r="BI481" s="204">
        <f>IF(N481="nulová",J481,0)</f>
        <v>0</v>
      </c>
      <c r="BJ481" s="17" t="s">
        <v>78</v>
      </c>
      <c r="BK481" s="204">
        <f>ROUND(I481*H481,2)</f>
        <v>0</v>
      </c>
      <c r="BL481" s="17" t="s">
        <v>173</v>
      </c>
      <c r="BM481" s="203" t="s">
        <v>681</v>
      </c>
    </row>
    <row r="482" spans="1:65" s="2" customFormat="1" ht="97.5">
      <c r="A482" s="34"/>
      <c r="B482" s="35"/>
      <c r="C482" s="36"/>
      <c r="D482" s="205" t="s">
        <v>175</v>
      </c>
      <c r="E482" s="36"/>
      <c r="F482" s="206" t="s">
        <v>662</v>
      </c>
      <c r="G482" s="36"/>
      <c r="H482" s="36"/>
      <c r="I482" s="115"/>
      <c r="J482" s="36"/>
      <c r="K482" s="36"/>
      <c r="L482" s="39"/>
      <c r="M482" s="207"/>
      <c r="N482" s="208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175</v>
      </c>
      <c r="AU482" s="17" t="s">
        <v>80</v>
      </c>
    </row>
    <row r="483" spans="1:65" s="2" customFormat="1" ht="21.75" customHeight="1">
      <c r="A483" s="34"/>
      <c r="B483" s="35"/>
      <c r="C483" s="241" t="s">
        <v>682</v>
      </c>
      <c r="D483" s="241" t="s">
        <v>345</v>
      </c>
      <c r="E483" s="242" t="s">
        <v>683</v>
      </c>
      <c r="F483" s="243" t="s">
        <v>684</v>
      </c>
      <c r="G483" s="244" t="s">
        <v>630</v>
      </c>
      <c r="H483" s="245">
        <v>15</v>
      </c>
      <c r="I483" s="246"/>
      <c r="J483" s="247">
        <f>ROUND(I483*H483,2)</f>
        <v>0</v>
      </c>
      <c r="K483" s="243" t="s">
        <v>172</v>
      </c>
      <c r="L483" s="248"/>
      <c r="M483" s="249" t="s">
        <v>19</v>
      </c>
      <c r="N483" s="250" t="s">
        <v>42</v>
      </c>
      <c r="O483" s="64"/>
      <c r="P483" s="201">
        <f>O483*H483</f>
        <v>0</v>
      </c>
      <c r="Q483" s="201">
        <v>7.1999999999999995E-2</v>
      </c>
      <c r="R483" s="201">
        <f>Q483*H483</f>
        <v>1.0799999999999998</v>
      </c>
      <c r="S483" s="201">
        <v>0</v>
      </c>
      <c r="T483" s="202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3" t="s">
        <v>208</v>
      </c>
      <c r="AT483" s="203" t="s">
        <v>345</v>
      </c>
      <c r="AU483" s="203" t="s">
        <v>80</v>
      </c>
      <c r="AY483" s="17" t="s">
        <v>166</v>
      </c>
      <c r="BE483" s="204">
        <f>IF(N483="základní",J483,0)</f>
        <v>0</v>
      </c>
      <c r="BF483" s="204">
        <f>IF(N483="snížená",J483,0)</f>
        <v>0</v>
      </c>
      <c r="BG483" s="204">
        <f>IF(N483="zákl. přenesená",J483,0)</f>
        <v>0</v>
      </c>
      <c r="BH483" s="204">
        <f>IF(N483="sníž. přenesená",J483,0)</f>
        <v>0</v>
      </c>
      <c r="BI483" s="204">
        <f>IF(N483="nulová",J483,0)</f>
        <v>0</v>
      </c>
      <c r="BJ483" s="17" t="s">
        <v>78</v>
      </c>
      <c r="BK483" s="204">
        <f>ROUND(I483*H483,2)</f>
        <v>0</v>
      </c>
      <c r="BL483" s="17" t="s">
        <v>173</v>
      </c>
      <c r="BM483" s="203" t="s">
        <v>685</v>
      </c>
    </row>
    <row r="484" spans="1:65" s="2" customFormat="1" ht="19.5">
      <c r="A484" s="34"/>
      <c r="B484" s="35"/>
      <c r="C484" s="36"/>
      <c r="D484" s="205" t="s">
        <v>175</v>
      </c>
      <c r="E484" s="36"/>
      <c r="F484" s="206" t="s">
        <v>686</v>
      </c>
      <c r="G484" s="36"/>
      <c r="H484" s="36"/>
      <c r="I484" s="115"/>
      <c r="J484" s="36"/>
      <c r="K484" s="36"/>
      <c r="L484" s="39"/>
      <c r="M484" s="207"/>
      <c r="N484" s="208"/>
      <c r="O484" s="64"/>
      <c r="P484" s="64"/>
      <c r="Q484" s="64"/>
      <c r="R484" s="64"/>
      <c r="S484" s="64"/>
      <c r="T484" s="65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175</v>
      </c>
      <c r="AU484" s="17" t="s">
        <v>80</v>
      </c>
    </row>
    <row r="485" spans="1:65" s="2" customFormat="1" ht="21.75" customHeight="1">
      <c r="A485" s="34"/>
      <c r="B485" s="35"/>
      <c r="C485" s="192" t="s">
        <v>578</v>
      </c>
      <c r="D485" s="192" t="s">
        <v>168</v>
      </c>
      <c r="E485" s="193" t="s">
        <v>687</v>
      </c>
      <c r="F485" s="194" t="s">
        <v>688</v>
      </c>
      <c r="G485" s="195" t="s">
        <v>630</v>
      </c>
      <c r="H485" s="196">
        <v>1</v>
      </c>
      <c r="I485" s="197"/>
      <c r="J485" s="198">
        <f>ROUND(I485*H485,2)</f>
        <v>0</v>
      </c>
      <c r="K485" s="194" t="s">
        <v>172</v>
      </c>
      <c r="L485" s="39"/>
      <c r="M485" s="199" t="s">
        <v>19</v>
      </c>
      <c r="N485" s="200" t="s">
        <v>42</v>
      </c>
      <c r="O485" s="64"/>
      <c r="P485" s="201">
        <f>O485*H485</f>
        <v>0</v>
      </c>
      <c r="Q485" s="201">
        <v>0.14494000000000001</v>
      </c>
      <c r="R485" s="201">
        <f>Q485*H485</f>
        <v>0.14494000000000001</v>
      </c>
      <c r="S485" s="201">
        <v>0</v>
      </c>
      <c r="T485" s="202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03" t="s">
        <v>173</v>
      </c>
      <c r="AT485" s="203" t="s">
        <v>168</v>
      </c>
      <c r="AU485" s="203" t="s">
        <v>80</v>
      </c>
      <c r="AY485" s="17" t="s">
        <v>166</v>
      </c>
      <c r="BE485" s="204">
        <f>IF(N485="základní",J485,0)</f>
        <v>0</v>
      </c>
      <c r="BF485" s="204">
        <f>IF(N485="snížená",J485,0)</f>
        <v>0</v>
      </c>
      <c r="BG485" s="204">
        <f>IF(N485="zákl. přenesená",J485,0)</f>
        <v>0</v>
      </c>
      <c r="BH485" s="204">
        <f>IF(N485="sníž. přenesená",J485,0)</f>
        <v>0</v>
      </c>
      <c r="BI485" s="204">
        <f>IF(N485="nulová",J485,0)</f>
        <v>0</v>
      </c>
      <c r="BJ485" s="17" t="s">
        <v>78</v>
      </c>
      <c r="BK485" s="204">
        <f>ROUND(I485*H485,2)</f>
        <v>0</v>
      </c>
      <c r="BL485" s="17" t="s">
        <v>173</v>
      </c>
      <c r="BM485" s="203" t="s">
        <v>689</v>
      </c>
    </row>
    <row r="486" spans="1:65" s="13" customFormat="1" ht="11.25">
      <c r="B486" s="209"/>
      <c r="C486" s="210"/>
      <c r="D486" s="205" t="s">
        <v>177</v>
      </c>
      <c r="E486" s="211" t="s">
        <v>19</v>
      </c>
      <c r="F486" s="212" t="s">
        <v>690</v>
      </c>
      <c r="G486" s="210"/>
      <c r="H486" s="211" t="s">
        <v>19</v>
      </c>
      <c r="I486" s="213"/>
      <c r="J486" s="210"/>
      <c r="K486" s="210"/>
      <c r="L486" s="214"/>
      <c r="M486" s="215"/>
      <c r="N486" s="216"/>
      <c r="O486" s="216"/>
      <c r="P486" s="216"/>
      <c r="Q486" s="216"/>
      <c r="R486" s="216"/>
      <c r="S486" s="216"/>
      <c r="T486" s="217"/>
      <c r="AT486" s="218" t="s">
        <v>177</v>
      </c>
      <c r="AU486" s="218" t="s">
        <v>80</v>
      </c>
      <c r="AV486" s="13" t="s">
        <v>78</v>
      </c>
      <c r="AW486" s="13" t="s">
        <v>33</v>
      </c>
      <c r="AX486" s="13" t="s">
        <v>71</v>
      </c>
      <c r="AY486" s="218" t="s">
        <v>166</v>
      </c>
    </row>
    <row r="487" spans="1:65" s="14" customFormat="1" ht="11.25">
      <c r="B487" s="219"/>
      <c r="C487" s="220"/>
      <c r="D487" s="205" t="s">
        <v>177</v>
      </c>
      <c r="E487" s="221" t="s">
        <v>19</v>
      </c>
      <c r="F487" s="222" t="s">
        <v>78</v>
      </c>
      <c r="G487" s="220"/>
      <c r="H487" s="223">
        <v>1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AT487" s="229" t="s">
        <v>177</v>
      </c>
      <c r="AU487" s="229" t="s">
        <v>80</v>
      </c>
      <c r="AV487" s="14" t="s">
        <v>80</v>
      </c>
      <c r="AW487" s="14" t="s">
        <v>33</v>
      </c>
      <c r="AX487" s="14" t="s">
        <v>78</v>
      </c>
      <c r="AY487" s="229" t="s">
        <v>166</v>
      </c>
    </row>
    <row r="488" spans="1:65" s="2" customFormat="1" ht="21.75" customHeight="1">
      <c r="A488" s="34"/>
      <c r="B488" s="35"/>
      <c r="C488" s="241" t="s">
        <v>691</v>
      </c>
      <c r="D488" s="241" t="s">
        <v>345</v>
      </c>
      <c r="E488" s="242" t="s">
        <v>692</v>
      </c>
      <c r="F488" s="243" t="s">
        <v>693</v>
      </c>
      <c r="G488" s="244" t="s">
        <v>630</v>
      </c>
      <c r="H488" s="245">
        <v>1</v>
      </c>
      <c r="I488" s="246"/>
      <c r="J488" s="247">
        <f>ROUND(I488*H488,2)</f>
        <v>0</v>
      </c>
      <c r="K488" s="243" t="s">
        <v>604</v>
      </c>
      <c r="L488" s="248"/>
      <c r="M488" s="249" t="s">
        <v>19</v>
      </c>
      <c r="N488" s="250" t="s">
        <v>42</v>
      </c>
      <c r="O488" s="64"/>
      <c r="P488" s="201">
        <f>O488*H488</f>
        <v>0</v>
      </c>
      <c r="Q488" s="201">
        <v>0.28499999999999998</v>
      </c>
      <c r="R488" s="201">
        <f>Q488*H488</f>
        <v>0.28499999999999998</v>
      </c>
      <c r="S488" s="201">
        <v>0</v>
      </c>
      <c r="T488" s="202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3" t="s">
        <v>208</v>
      </c>
      <c r="AT488" s="203" t="s">
        <v>345</v>
      </c>
      <c r="AU488" s="203" t="s">
        <v>80</v>
      </c>
      <c r="AY488" s="17" t="s">
        <v>166</v>
      </c>
      <c r="BE488" s="204">
        <f>IF(N488="základní",J488,0)</f>
        <v>0</v>
      </c>
      <c r="BF488" s="204">
        <f>IF(N488="snížená",J488,0)</f>
        <v>0</v>
      </c>
      <c r="BG488" s="204">
        <f>IF(N488="zákl. přenesená",J488,0)</f>
        <v>0</v>
      </c>
      <c r="BH488" s="204">
        <f>IF(N488="sníž. přenesená",J488,0)</f>
        <v>0</v>
      </c>
      <c r="BI488" s="204">
        <f>IF(N488="nulová",J488,0)</f>
        <v>0</v>
      </c>
      <c r="BJ488" s="17" t="s">
        <v>78</v>
      </c>
      <c r="BK488" s="204">
        <f>ROUND(I488*H488,2)</f>
        <v>0</v>
      </c>
      <c r="BL488" s="17" t="s">
        <v>173</v>
      </c>
      <c r="BM488" s="203" t="s">
        <v>694</v>
      </c>
    </row>
    <row r="489" spans="1:65" s="2" customFormat="1" ht="21.75" customHeight="1">
      <c r="A489" s="34"/>
      <c r="B489" s="35"/>
      <c r="C489" s="192" t="s">
        <v>695</v>
      </c>
      <c r="D489" s="192" t="s">
        <v>168</v>
      </c>
      <c r="E489" s="193" t="s">
        <v>696</v>
      </c>
      <c r="F489" s="194" t="s">
        <v>697</v>
      </c>
      <c r="G489" s="195" t="s">
        <v>630</v>
      </c>
      <c r="H489" s="196">
        <v>5</v>
      </c>
      <c r="I489" s="197"/>
      <c r="J489" s="198">
        <f>ROUND(I489*H489,2)</f>
        <v>0</v>
      </c>
      <c r="K489" s="194" t="s">
        <v>172</v>
      </c>
      <c r="L489" s="39"/>
      <c r="M489" s="199" t="s">
        <v>19</v>
      </c>
      <c r="N489" s="200" t="s">
        <v>42</v>
      </c>
      <c r="O489" s="64"/>
      <c r="P489" s="201">
        <f>O489*H489</f>
        <v>0</v>
      </c>
      <c r="Q489" s="201">
        <v>0.217338</v>
      </c>
      <c r="R489" s="201">
        <f>Q489*H489</f>
        <v>1.0866899999999999</v>
      </c>
      <c r="S489" s="201">
        <v>0</v>
      </c>
      <c r="T489" s="202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03" t="s">
        <v>173</v>
      </c>
      <c r="AT489" s="203" t="s">
        <v>168</v>
      </c>
      <c r="AU489" s="203" t="s">
        <v>80</v>
      </c>
      <c r="AY489" s="17" t="s">
        <v>166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17" t="s">
        <v>78</v>
      </c>
      <c r="BK489" s="204">
        <f>ROUND(I489*H489,2)</f>
        <v>0</v>
      </c>
      <c r="BL489" s="17" t="s">
        <v>173</v>
      </c>
      <c r="BM489" s="203" t="s">
        <v>698</v>
      </c>
    </row>
    <row r="490" spans="1:65" s="13" customFormat="1" ht="11.25">
      <c r="B490" s="209"/>
      <c r="C490" s="210"/>
      <c r="D490" s="205" t="s">
        <v>177</v>
      </c>
      <c r="E490" s="211" t="s">
        <v>19</v>
      </c>
      <c r="F490" s="212" t="s">
        <v>699</v>
      </c>
      <c r="G490" s="210"/>
      <c r="H490" s="211" t="s">
        <v>19</v>
      </c>
      <c r="I490" s="213"/>
      <c r="J490" s="210"/>
      <c r="K490" s="210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177</v>
      </c>
      <c r="AU490" s="218" t="s">
        <v>80</v>
      </c>
      <c r="AV490" s="13" t="s">
        <v>78</v>
      </c>
      <c r="AW490" s="13" t="s">
        <v>33</v>
      </c>
      <c r="AX490" s="13" t="s">
        <v>71</v>
      </c>
      <c r="AY490" s="218" t="s">
        <v>166</v>
      </c>
    </row>
    <row r="491" spans="1:65" s="14" customFormat="1" ht="11.25">
      <c r="B491" s="219"/>
      <c r="C491" s="220"/>
      <c r="D491" s="205" t="s">
        <v>177</v>
      </c>
      <c r="E491" s="221" t="s">
        <v>19</v>
      </c>
      <c r="F491" s="222" t="s">
        <v>80</v>
      </c>
      <c r="G491" s="220"/>
      <c r="H491" s="223">
        <v>2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177</v>
      </c>
      <c r="AU491" s="229" t="s">
        <v>80</v>
      </c>
      <c r="AV491" s="14" t="s">
        <v>80</v>
      </c>
      <c r="AW491" s="14" t="s">
        <v>33</v>
      </c>
      <c r="AX491" s="14" t="s">
        <v>71</v>
      </c>
      <c r="AY491" s="229" t="s">
        <v>166</v>
      </c>
    </row>
    <row r="492" spans="1:65" s="13" customFormat="1" ht="11.25">
      <c r="B492" s="209"/>
      <c r="C492" s="210"/>
      <c r="D492" s="205" t="s">
        <v>177</v>
      </c>
      <c r="E492" s="211" t="s">
        <v>19</v>
      </c>
      <c r="F492" s="212" t="s">
        <v>700</v>
      </c>
      <c r="G492" s="210"/>
      <c r="H492" s="211" t="s">
        <v>19</v>
      </c>
      <c r="I492" s="213"/>
      <c r="J492" s="210"/>
      <c r="K492" s="210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177</v>
      </c>
      <c r="AU492" s="218" t="s">
        <v>80</v>
      </c>
      <c r="AV492" s="13" t="s">
        <v>78</v>
      </c>
      <c r="AW492" s="13" t="s">
        <v>33</v>
      </c>
      <c r="AX492" s="13" t="s">
        <v>71</v>
      </c>
      <c r="AY492" s="218" t="s">
        <v>166</v>
      </c>
    </row>
    <row r="493" spans="1:65" s="14" customFormat="1" ht="11.25">
      <c r="B493" s="219"/>
      <c r="C493" s="220"/>
      <c r="D493" s="205" t="s">
        <v>177</v>
      </c>
      <c r="E493" s="221" t="s">
        <v>19</v>
      </c>
      <c r="F493" s="222" t="s">
        <v>185</v>
      </c>
      <c r="G493" s="220"/>
      <c r="H493" s="223">
        <v>3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177</v>
      </c>
      <c r="AU493" s="229" t="s">
        <v>80</v>
      </c>
      <c r="AV493" s="14" t="s">
        <v>80</v>
      </c>
      <c r="AW493" s="14" t="s">
        <v>33</v>
      </c>
      <c r="AX493" s="14" t="s">
        <v>71</v>
      </c>
      <c r="AY493" s="229" t="s">
        <v>166</v>
      </c>
    </row>
    <row r="494" spans="1:65" s="15" customFormat="1" ht="11.25">
      <c r="B494" s="230"/>
      <c r="C494" s="231"/>
      <c r="D494" s="205" t="s">
        <v>177</v>
      </c>
      <c r="E494" s="232" t="s">
        <v>19</v>
      </c>
      <c r="F494" s="233" t="s">
        <v>191</v>
      </c>
      <c r="G494" s="231"/>
      <c r="H494" s="234">
        <v>5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177</v>
      </c>
      <c r="AU494" s="240" t="s">
        <v>80</v>
      </c>
      <c r="AV494" s="15" t="s">
        <v>173</v>
      </c>
      <c r="AW494" s="15" t="s">
        <v>33</v>
      </c>
      <c r="AX494" s="15" t="s">
        <v>78</v>
      </c>
      <c r="AY494" s="240" t="s">
        <v>166</v>
      </c>
    </row>
    <row r="495" spans="1:65" s="2" customFormat="1" ht="21.75" customHeight="1">
      <c r="A495" s="34"/>
      <c r="B495" s="35"/>
      <c r="C495" s="241" t="s">
        <v>701</v>
      </c>
      <c r="D495" s="241" t="s">
        <v>345</v>
      </c>
      <c r="E495" s="242" t="s">
        <v>702</v>
      </c>
      <c r="F495" s="243" t="s">
        <v>703</v>
      </c>
      <c r="G495" s="244" t="s">
        <v>630</v>
      </c>
      <c r="H495" s="245">
        <v>2</v>
      </c>
      <c r="I495" s="246"/>
      <c r="J495" s="247">
        <f>ROUND(I495*H495,2)</f>
        <v>0</v>
      </c>
      <c r="K495" s="243" t="s">
        <v>604</v>
      </c>
      <c r="L495" s="248"/>
      <c r="M495" s="249" t="s">
        <v>19</v>
      </c>
      <c r="N495" s="250" t="s">
        <v>42</v>
      </c>
      <c r="O495" s="64"/>
      <c r="P495" s="201">
        <f>O495*H495</f>
        <v>0</v>
      </c>
      <c r="Q495" s="201">
        <v>0.19600000000000001</v>
      </c>
      <c r="R495" s="201">
        <f>Q495*H495</f>
        <v>0.39200000000000002</v>
      </c>
      <c r="S495" s="201">
        <v>0</v>
      </c>
      <c r="T495" s="202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3" t="s">
        <v>208</v>
      </c>
      <c r="AT495" s="203" t="s">
        <v>345</v>
      </c>
      <c r="AU495" s="203" t="s">
        <v>80</v>
      </c>
      <c r="AY495" s="17" t="s">
        <v>166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7" t="s">
        <v>78</v>
      </c>
      <c r="BK495" s="204">
        <f>ROUND(I495*H495,2)</f>
        <v>0</v>
      </c>
      <c r="BL495" s="17" t="s">
        <v>173</v>
      </c>
      <c r="BM495" s="203" t="s">
        <v>704</v>
      </c>
    </row>
    <row r="496" spans="1:65" s="2" customFormat="1" ht="21.75" customHeight="1">
      <c r="A496" s="34"/>
      <c r="B496" s="35"/>
      <c r="C496" s="241" t="s">
        <v>705</v>
      </c>
      <c r="D496" s="241" t="s">
        <v>345</v>
      </c>
      <c r="E496" s="242" t="s">
        <v>706</v>
      </c>
      <c r="F496" s="243" t="s">
        <v>707</v>
      </c>
      <c r="G496" s="244" t="s">
        <v>630</v>
      </c>
      <c r="H496" s="245">
        <v>3</v>
      </c>
      <c r="I496" s="246"/>
      <c r="J496" s="247">
        <f>ROUND(I496*H496,2)</f>
        <v>0</v>
      </c>
      <c r="K496" s="243" t="s">
        <v>604</v>
      </c>
      <c r="L496" s="248"/>
      <c r="M496" s="249" t="s">
        <v>19</v>
      </c>
      <c r="N496" s="250" t="s">
        <v>42</v>
      </c>
      <c r="O496" s="64"/>
      <c r="P496" s="201">
        <f>O496*H496</f>
        <v>0</v>
      </c>
      <c r="Q496" s="201">
        <v>0.19600000000000001</v>
      </c>
      <c r="R496" s="201">
        <f>Q496*H496</f>
        <v>0.58800000000000008</v>
      </c>
      <c r="S496" s="201">
        <v>0</v>
      </c>
      <c r="T496" s="202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3" t="s">
        <v>208</v>
      </c>
      <c r="AT496" s="203" t="s">
        <v>345</v>
      </c>
      <c r="AU496" s="203" t="s">
        <v>80</v>
      </c>
      <c r="AY496" s="17" t="s">
        <v>166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17" t="s">
        <v>78</v>
      </c>
      <c r="BK496" s="204">
        <f>ROUND(I496*H496,2)</f>
        <v>0</v>
      </c>
      <c r="BL496" s="17" t="s">
        <v>173</v>
      </c>
      <c r="BM496" s="203" t="s">
        <v>708</v>
      </c>
    </row>
    <row r="497" spans="1:65" s="2" customFormat="1" ht="21.75" customHeight="1">
      <c r="A497" s="34"/>
      <c r="B497" s="35"/>
      <c r="C497" s="192" t="s">
        <v>709</v>
      </c>
      <c r="D497" s="192" t="s">
        <v>168</v>
      </c>
      <c r="E497" s="193" t="s">
        <v>710</v>
      </c>
      <c r="F497" s="194" t="s">
        <v>711</v>
      </c>
      <c r="G497" s="195" t="s">
        <v>630</v>
      </c>
      <c r="H497" s="196">
        <v>63</v>
      </c>
      <c r="I497" s="197"/>
      <c r="J497" s="198">
        <f>ROUND(I497*H497,2)</f>
        <v>0</v>
      </c>
      <c r="K497" s="194" t="s">
        <v>172</v>
      </c>
      <c r="L497" s="39"/>
      <c r="M497" s="199" t="s">
        <v>19</v>
      </c>
      <c r="N497" s="200" t="s">
        <v>42</v>
      </c>
      <c r="O497" s="64"/>
      <c r="P497" s="201">
        <f>O497*H497</f>
        <v>0</v>
      </c>
      <c r="Q497" s="201">
        <v>0.78421200000000002</v>
      </c>
      <c r="R497" s="201">
        <f>Q497*H497</f>
        <v>49.405356000000005</v>
      </c>
      <c r="S497" s="201">
        <v>0.45</v>
      </c>
      <c r="T497" s="202">
        <f>S497*H497</f>
        <v>28.35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3" t="s">
        <v>173</v>
      </c>
      <c r="AT497" s="203" t="s">
        <v>168</v>
      </c>
      <c r="AU497" s="203" t="s">
        <v>80</v>
      </c>
      <c r="AY497" s="17" t="s">
        <v>166</v>
      </c>
      <c r="BE497" s="204">
        <f>IF(N497="základní",J497,0)</f>
        <v>0</v>
      </c>
      <c r="BF497" s="204">
        <f>IF(N497="snížená",J497,0)</f>
        <v>0</v>
      </c>
      <c r="BG497" s="204">
        <f>IF(N497="zákl. přenesená",J497,0)</f>
        <v>0</v>
      </c>
      <c r="BH497" s="204">
        <f>IF(N497="sníž. přenesená",J497,0)</f>
        <v>0</v>
      </c>
      <c r="BI497" s="204">
        <f>IF(N497="nulová",J497,0)</f>
        <v>0</v>
      </c>
      <c r="BJ497" s="17" t="s">
        <v>78</v>
      </c>
      <c r="BK497" s="204">
        <f>ROUND(I497*H497,2)</f>
        <v>0</v>
      </c>
      <c r="BL497" s="17" t="s">
        <v>173</v>
      </c>
      <c r="BM497" s="203" t="s">
        <v>712</v>
      </c>
    </row>
    <row r="498" spans="1:65" s="2" customFormat="1" ht="19.5">
      <c r="A498" s="34"/>
      <c r="B498" s="35"/>
      <c r="C498" s="36"/>
      <c r="D498" s="205" t="s">
        <v>175</v>
      </c>
      <c r="E498" s="36"/>
      <c r="F498" s="206" t="s">
        <v>713</v>
      </c>
      <c r="G498" s="36"/>
      <c r="H498" s="36"/>
      <c r="I498" s="115"/>
      <c r="J498" s="36"/>
      <c r="K498" s="36"/>
      <c r="L498" s="39"/>
      <c r="M498" s="207"/>
      <c r="N498" s="208"/>
      <c r="O498" s="64"/>
      <c r="P498" s="64"/>
      <c r="Q498" s="64"/>
      <c r="R498" s="64"/>
      <c r="S498" s="64"/>
      <c r="T498" s="65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175</v>
      </c>
      <c r="AU498" s="17" t="s">
        <v>80</v>
      </c>
    </row>
    <row r="499" spans="1:65" s="14" customFormat="1" ht="11.25">
      <c r="B499" s="219"/>
      <c r="C499" s="220"/>
      <c r="D499" s="205" t="s">
        <v>177</v>
      </c>
      <c r="E499" s="221" t="s">
        <v>19</v>
      </c>
      <c r="F499" s="222" t="s">
        <v>714</v>
      </c>
      <c r="G499" s="220"/>
      <c r="H499" s="223">
        <v>63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177</v>
      </c>
      <c r="AU499" s="229" t="s">
        <v>80</v>
      </c>
      <c r="AV499" s="14" t="s">
        <v>80</v>
      </c>
      <c r="AW499" s="14" t="s">
        <v>33</v>
      </c>
      <c r="AX499" s="14" t="s">
        <v>78</v>
      </c>
      <c r="AY499" s="229" t="s">
        <v>166</v>
      </c>
    </row>
    <row r="500" spans="1:65" s="2" customFormat="1" ht="21.75" customHeight="1">
      <c r="A500" s="34"/>
      <c r="B500" s="35"/>
      <c r="C500" s="192" t="s">
        <v>715</v>
      </c>
      <c r="D500" s="192" t="s">
        <v>168</v>
      </c>
      <c r="E500" s="193" t="s">
        <v>716</v>
      </c>
      <c r="F500" s="194" t="s">
        <v>717</v>
      </c>
      <c r="G500" s="195" t="s">
        <v>630</v>
      </c>
      <c r="H500" s="196">
        <v>10</v>
      </c>
      <c r="I500" s="197"/>
      <c r="J500" s="198">
        <f>ROUND(I500*H500,2)</f>
        <v>0</v>
      </c>
      <c r="K500" s="194" t="s">
        <v>172</v>
      </c>
      <c r="L500" s="39"/>
      <c r="M500" s="199" t="s">
        <v>19</v>
      </c>
      <c r="N500" s="200" t="s">
        <v>42</v>
      </c>
      <c r="O500" s="64"/>
      <c r="P500" s="201">
        <f>O500*H500</f>
        <v>0</v>
      </c>
      <c r="Q500" s="201">
        <v>0.217338</v>
      </c>
      <c r="R500" s="201">
        <f>Q500*H500</f>
        <v>2.1733799999999999</v>
      </c>
      <c r="S500" s="201">
        <v>0</v>
      </c>
      <c r="T500" s="202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203" t="s">
        <v>173</v>
      </c>
      <c r="AT500" s="203" t="s">
        <v>168</v>
      </c>
      <c r="AU500" s="203" t="s">
        <v>80</v>
      </c>
      <c r="AY500" s="17" t="s">
        <v>166</v>
      </c>
      <c r="BE500" s="204">
        <f>IF(N500="základní",J500,0)</f>
        <v>0</v>
      </c>
      <c r="BF500" s="204">
        <f>IF(N500="snížená",J500,0)</f>
        <v>0</v>
      </c>
      <c r="BG500" s="204">
        <f>IF(N500="zákl. přenesená",J500,0)</f>
        <v>0</v>
      </c>
      <c r="BH500" s="204">
        <f>IF(N500="sníž. přenesená",J500,0)</f>
        <v>0</v>
      </c>
      <c r="BI500" s="204">
        <f>IF(N500="nulová",J500,0)</f>
        <v>0</v>
      </c>
      <c r="BJ500" s="17" t="s">
        <v>78</v>
      </c>
      <c r="BK500" s="204">
        <f>ROUND(I500*H500,2)</f>
        <v>0</v>
      </c>
      <c r="BL500" s="17" t="s">
        <v>173</v>
      </c>
      <c r="BM500" s="203" t="s">
        <v>718</v>
      </c>
    </row>
    <row r="501" spans="1:65" s="2" customFormat="1" ht="16.5" customHeight="1">
      <c r="A501" s="34"/>
      <c r="B501" s="35"/>
      <c r="C501" s="241" t="s">
        <v>719</v>
      </c>
      <c r="D501" s="241" t="s">
        <v>345</v>
      </c>
      <c r="E501" s="242" t="s">
        <v>720</v>
      </c>
      <c r="F501" s="243" t="s">
        <v>721</v>
      </c>
      <c r="G501" s="244" t="s">
        <v>630</v>
      </c>
      <c r="H501" s="245">
        <v>10</v>
      </c>
      <c r="I501" s="246"/>
      <c r="J501" s="247">
        <f>ROUND(I501*H501,2)</f>
        <v>0</v>
      </c>
      <c r="K501" s="243" t="s">
        <v>172</v>
      </c>
      <c r="L501" s="248"/>
      <c r="M501" s="249" t="s">
        <v>19</v>
      </c>
      <c r="N501" s="250" t="s">
        <v>42</v>
      </c>
      <c r="O501" s="64"/>
      <c r="P501" s="201">
        <f>O501*H501</f>
        <v>0</v>
      </c>
      <c r="Q501" s="201">
        <v>4.1000000000000002E-2</v>
      </c>
      <c r="R501" s="201">
        <f>Q501*H501</f>
        <v>0.41000000000000003</v>
      </c>
      <c r="S501" s="201">
        <v>0</v>
      </c>
      <c r="T501" s="202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3" t="s">
        <v>208</v>
      </c>
      <c r="AT501" s="203" t="s">
        <v>345</v>
      </c>
      <c r="AU501" s="203" t="s">
        <v>80</v>
      </c>
      <c r="AY501" s="17" t="s">
        <v>166</v>
      </c>
      <c r="BE501" s="204">
        <f>IF(N501="základní",J501,0)</f>
        <v>0</v>
      </c>
      <c r="BF501" s="204">
        <f>IF(N501="snížená",J501,0)</f>
        <v>0</v>
      </c>
      <c r="BG501" s="204">
        <f>IF(N501="zákl. přenesená",J501,0)</f>
        <v>0</v>
      </c>
      <c r="BH501" s="204">
        <f>IF(N501="sníž. přenesená",J501,0)</f>
        <v>0</v>
      </c>
      <c r="BI501" s="204">
        <f>IF(N501="nulová",J501,0)</f>
        <v>0</v>
      </c>
      <c r="BJ501" s="17" t="s">
        <v>78</v>
      </c>
      <c r="BK501" s="204">
        <f>ROUND(I501*H501,2)</f>
        <v>0</v>
      </c>
      <c r="BL501" s="17" t="s">
        <v>173</v>
      </c>
      <c r="BM501" s="203" t="s">
        <v>722</v>
      </c>
    </row>
    <row r="502" spans="1:65" s="2" customFormat="1" ht="21.75" customHeight="1">
      <c r="A502" s="34"/>
      <c r="B502" s="35"/>
      <c r="C502" s="192" t="s">
        <v>723</v>
      </c>
      <c r="D502" s="192" t="s">
        <v>168</v>
      </c>
      <c r="E502" s="193" t="s">
        <v>724</v>
      </c>
      <c r="F502" s="194" t="s">
        <v>725</v>
      </c>
      <c r="G502" s="195" t="s">
        <v>630</v>
      </c>
      <c r="H502" s="196">
        <v>38</v>
      </c>
      <c r="I502" s="197"/>
      <c r="J502" s="198">
        <f>ROUND(I502*H502,2)</f>
        <v>0</v>
      </c>
      <c r="K502" s="194" t="s">
        <v>172</v>
      </c>
      <c r="L502" s="39"/>
      <c r="M502" s="199" t="s">
        <v>19</v>
      </c>
      <c r="N502" s="200" t="s">
        <v>42</v>
      </c>
      <c r="O502" s="64"/>
      <c r="P502" s="201">
        <f>O502*H502</f>
        <v>0</v>
      </c>
      <c r="Q502" s="201">
        <v>0.42080000000000001</v>
      </c>
      <c r="R502" s="201">
        <f>Q502*H502</f>
        <v>15.990400000000001</v>
      </c>
      <c r="S502" s="201">
        <v>0</v>
      </c>
      <c r="T502" s="202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3" t="s">
        <v>173</v>
      </c>
      <c r="AT502" s="203" t="s">
        <v>168</v>
      </c>
      <c r="AU502" s="203" t="s">
        <v>80</v>
      </c>
      <c r="AY502" s="17" t="s">
        <v>166</v>
      </c>
      <c r="BE502" s="204">
        <f>IF(N502="základní",J502,0)</f>
        <v>0</v>
      </c>
      <c r="BF502" s="204">
        <f>IF(N502="snížená",J502,0)</f>
        <v>0</v>
      </c>
      <c r="BG502" s="204">
        <f>IF(N502="zákl. přenesená",J502,0)</f>
        <v>0</v>
      </c>
      <c r="BH502" s="204">
        <f>IF(N502="sníž. přenesená",J502,0)</f>
        <v>0</v>
      </c>
      <c r="BI502" s="204">
        <f>IF(N502="nulová",J502,0)</f>
        <v>0</v>
      </c>
      <c r="BJ502" s="17" t="s">
        <v>78</v>
      </c>
      <c r="BK502" s="204">
        <f>ROUND(I502*H502,2)</f>
        <v>0</v>
      </c>
      <c r="BL502" s="17" t="s">
        <v>173</v>
      </c>
      <c r="BM502" s="203" t="s">
        <v>726</v>
      </c>
    </row>
    <row r="503" spans="1:65" s="2" customFormat="1" ht="33" customHeight="1">
      <c r="A503" s="34"/>
      <c r="B503" s="35"/>
      <c r="C503" s="192" t="s">
        <v>727</v>
      </c>
      <c r="D503" s="192" t="s">
        <v>168</v>
      </c>
      <c r="E503" s="193" t="s">
        <v>728</v>
      </c>
      <c r="F503" s="194" t="s">
        <v>729</v>
      </c>
      <c r="G503" s="195" t="s">
        <v>630</v>
      </c>
      <c r="H503" s="196">
        <v>25</v>
      </c>
      <c r="I503" s="197"/>
      <c r="J503" s="198">
        <f>ROUND(I503*H503,2)</f>
        <v>0</v>
      </c>
      <c r="K503" s="194" t="s">
        <v>172</v>
      </c>
      <c r="L503" s="39"/>
      <c r="M503" s="199" t="s">
        <v>19</v>
      </c>
      <c r="N503" s="200" t="s">
        <v>42</v>
      </c>
      <c r="O503" s="64"/>
      <c r="P503" s="201">
        <f>O503*H503</f>
        <v>0</v>
      </c>
      <c r="Q503" s="201">
        <v>0.31108000000000002</v>
      </c>
      <c r="R503" s="201">
        <f>Q503*H503</f>
        <v>7.777000000000001</v>
      </c>
      <c r="S503" s="201">
        <v>0</v>
      </c>
      <c r="T503" s="202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3" t="s">
        <v>173</v>
      </c>
      <c r="AT503" s="203" t="s">
        <v>168</v>
      </c>
      <c r="AU503" s="203" t="s">
        <v>80</v>
      </c>
      <c r="AY503" s="17" t="s">
        <v>166</v>
      </c>
      <c r="BE503" s="204">
        <f>IF(N503="základní",J503,0)</f>
        <v>0</v>
      </c>
      <c r="BF503" s="204">
        <f>IF(N503="snížená",J503,0)</f>
        <v>0</v>
      </c>
      <c r="BG503" s="204">
        <f>IF(N503="zákl. přenesená",J503,0)</f>
        <v>0</v>
      </c>
      <c r="BH503" s="204">
        <f>IF(N503="sníž. přenesená",J503,0)</f>
        <v>0</v>
      </c>
      <c r="BI503" s="204">
        <f>IF(N503="nulová",J503,0)</f>
        <v>0</v>
      </c>
      <c r="BJ503" s="17" t="s">
        <v>78</v>
      </c>
      <c r="BK503" s="204">
        <f>ROUND(I503*H503,2)</f>
        <v>0</v>
      </c>
      <c r="BL503" s="17" t="s">
        <v>173</v>
      </c>
      <c r="BM503" s="203" t="s">
        <v>730</v>
      </c>
    </row>
    <row r="504" spans="1:65" s="12" customFormat="1" ht="22.9" customHeight="1">
      <c r="B504" s="176"/>
      <c r="C504" s="177"/>
      <c r="D504" s="178" t="s">
        <v>70</v>
      </c>
      <c r="E504" s="190" t="s">
        <v>212</v>
      </c>
      <c r="F504" s="190" t="s">
        <v>731</v>
      </c>
      <c r="G504" s="177"/>
      <c r="H504" s="177"/>
      <c r="I504" s="180"/>
      <c r="J504" s="191">
        <f>BK504</f>
        <v>0</v>
      </c>
      <c r="K504" s="177"/>
      <c r="L504" s="182"/>
      <c r="M504" s="183"/>
      <c r="N504" s="184"/>
      <c r="O504" s="184"/>
      <c r="P504" s="185">
        <f>SUM(P505:P555)</f>
        <v>0</v>
      </c>
      <c r="Q504" s="184"/>
      <c r="R504" s="185">
        <f>SUM(R505:R555)</f>
        <v>298.20409578000005</v>
      </c>
      <c r="S504" s="184"/>
      <c r="T504" s="186">
        <f>SUM(T505:T555)</f>
        <v>266.49799999999999</v>
      </c>
      <c r="AR504" s="187" t="s">
        <v>78</v>
      </c>
      <c r="AT504" s="188" t="s">
        <v>70</v>
      </c>
      <c r="AU504" s="188" t="s">
        <v>78</v>
      </c>
      <c r="AY504" s="187" t="s">
        <v>166</v>
      </c>
      <c r="BK504" s="189">
        <f>SUM(BK505:BK555)</f>
        <v>0</v>
      </c>
    </row>
    <row r="505" spans="1:65" s="2" customFormat="1" ht="44.25" customHeight="1">
      <c r="A505" s="34"/>
      <c r="B505" s="35"/>
      <c r="C505" s="192" t="s">
        <v>732</v>
      </c>
      <c r="D505" s="192" t="s">
        <v>168</v>
      </c>
      <c r="E505" s="193" t="s">
        <v>733</v>
      </c>
      <c r="F505" s="194" t="s">
        <v>734</v>
      </c>
      <c r="G505" s="195" t="s">
        <v>215</v>
      </c>
      <c r="H505" s="196">
        <v>431</v>
      </c>
      <c r="I505" s="197"/>
      <c r="J505" s="198">
        <f>ROUND(I505*H505,2)</f>
        <v>0</v>
      </c>
      <c r="K505" s="194" t="s">
        <v>172</v>
      </c>
      <c r="L505" s="39"/>
      <c r="M505" s="199" t="s">
        <v>19</v>
      </c>
      <c r="N505" s="200" t="s">
        <v>42</v>
      </c>
      <c r="O505" s="64"/>
      <c r="P505" s="201">
        <f>O505*H505</f>
        <v>0</v>
      </c>
      <c r="Q505" s="201">
        <v>0.15539952000000001</v>
      </c>
      <c r="R505" s="201">
        <f>Q505*H505</f>
        <v>66.97719312000001</v>
      </c>
      <c r="S505" s="201">
        <v>0</v>
      </c>
      <c r="T505" s="202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3" t="s">
        <v>173</v>
      </c>
      <c r="AT505" s="203" t="s">
        <v>168</v>
      </c>
      <c r="AU505" s="203" t="s">
        <v>80</v>
      </c>
      <c r="AY505" s="17" t="s">
        <v>166</v>
      </c>
      <c r="BE505" s="204">
        <f>IF(N505="základní",J505,0)</f>
        <v>0</v>
      </c>
      <c r="BF505" s="204">
        <f>IF(N505="snížená",J505,0)</f>
        <v>0</v>
      </c>
      <c r="BG505" s="204">
        <f>IF(N505="zákl. přenesená",J505,0)</f>
        <v>0</v>
      </c>
      <c r="BH505" s="204">
        <f>IF(N505="sníž. přenesená",J505,0)</f>
        <v>0</v>
      </c>
      <c r="BI505" s="204">
        <f>IF(N505="nulová",J505,0)</f>
        <v>0</v>
      </c>
      <c r="BJ505" s="17" t="s">
        <v>78</v>
      </c>
      <c r="BK505" s="204">
        <f>ROUND(I505*H505,2)</f>
        <v>0</v>
      </c>
      <c r="BL505" s="17" t="s">
        <v>173</v>
      </c>
      <c r="BM505" s="203" t="s">
        <v>735</v>
      </c>
    </row>
    <row r="506" spans="1:65" s="13" customFormat="1" ht="11.25">
      <c r="B506" s="209"/>
      <c r="C506" s="210"/>
      <c r="D506" s="205" t="s">
        <v>177</v>
      </c>
      <c r="E506" s="211" t="s">
        <v>19</v>
      </c>
      <c r="F506" s="212" t="s">
        <v>736</v>
      </c>
      <c r="G506" s="210"/>
      <c r="H506" s="211" t="s">
        <v>19</v>
      </c>
      <c r="I506" s="213"/>
      <c r="J506" s="210"/>
      <c r="K506" s="210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177</v>
      </c>
      <c r="AU506" s="218" t="s">
        <v>80</v>
      </c>
      <c r="AV506" s="13" t="s">
        <v>78</v>
      </c>
      <c r="AW506" s="13" t="s">
        <v>33</v>
      </c>
      <c r="AX506" s="13" t="s">
        <v>71</v>
      </c>
      <c r="AY506" s="218" t="s">
        <v>166</v>
      </c>
    </row>
    <row r="507" spans="1:65" s="14" customFormat="1" ht="11.25">
      <c r="B507" s="219"/>
      <c r="C507" s="220"/>
      <c r="D507" s="205" t="s">
        <v>177</v>
      </c>
      <c r="E507" s="221" t="s">
        <v>19</v>
      </c>
      <c r="F507" s="222" t="s">
        <v>737</v>
      </c>
      <c r="G507" s="220"/>
      <c r="H507" s="223">
        <v>350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177</v>
      </c>
      <c r="AU507" s="229" t="s">
        <v>80</v>
      </c>
      <c r="AV507" s="14" t="s">
        <v>80</v>
      </c>
      <c r="AW507" s="14" t="s">
        <v>33</v>
      </c>
      <c r="AX507" s="14" t="s">
        <v>71</v>
      </c>
      <c r="AY507" s="229" t="s">
        <v>166</v>
      </c>
    </row>
    <row r="508" spans="1:65" s="13" customFormat="1" ht="11.25">
      <c r="B508" s="209"/>
      <c r="C508" s="210"/>
      <c r="D508" s="205" t="s">
        <v>177</v>
      </c>
      <c r="E508" s="211" t="s">
        <v>19</v>
      </c>
      <c r="F508" s="212" t="s">
        <v>738</v>
      </c>
      <c r="G508" s="210"/>
      <c r="H508" s="211" t="s">
        <v>19</v>
      </c>
      <c r="I508" s="213"/>
      <c r="J508" s="210"/>
      <c r="K508" s="210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177</v>
      </c>
      <c r="AU508" s="218" t="s">
        <v>80</v>
      </c>
      <c r="AV508" s="13" t="s">
        <v>78</v>
      </c>
      <c r="AW508" s="13" t="s">
        <v>33</v>
      </c>
      <c r="AX508" s="13" t="s">
        <v>71</v>
      </c>
      <c r="AY508" s="218" t="s">
        <v>166</v>
      </c>
    </row>
    <row r="509" spans="1:65" s="14" customFormat="1" ht="11.25">
      <c r="B509" s="219"/>
      <c r="C509" s="220"/>
      <c r="D509" s="205" t="s">
        <v>177</v>
      </c>
      <c r="E509" s="221" t="s">
        <v>19</v>
      </c>
      <c r="F509" s="222" t="s">
        <v>739</v>
      </c>
      <c r="G509" s="220"/>
      <c r="H509" s="223">
        <v>81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177</v>
      </c>
      <c r="AU509" s="229" t="s">
        <v>80</v>
      </c>
      <c r="AV509" s="14" t="s">
        <v>80</v>
      </c>
      <c r="AW509" s="14" t="s">
        <v>33</v>
      </c>
      <c r="AX509" s="14" t="s">
        <v>71</v>
      </c>
      <c r="AY509" s="229" t="s">
        <v>166</v>
      </c>
    </row>
    <row r="510" spans="1:65" s="15" customFormat="1" ht="11.25">
      <c r="B510" s="230"/>
      <c r="C510" s="231"/>
      <c r="D510" s="205" t="s">
        <v>177</v>
      </c>
      <c r="E510" s="232" t="s">
        <v>19</v>
      </c>
      <c r="F510" s="233" t="s">
        <v>191</v>
      </c>
      <c r="G510" s="231"/>
      <c r="H510" s="234">
        <v>431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AT510" s="240" t="s">
        <v>177</v>
      </c>
      <c r="AU510" s="240" t="s">
        <v>80</v>
      </c>
      <c r="AV510" s="15" t="s">
        <v>173</v>
      </c>
      <c r="AW510" s="15" t="s">
        <v>33</v>
      </c>
      <c r="AX510" s="15" t="s">
        <v>78</v>
      </c>
      <c r="AY510" s="240" t="s">
        <v>166</v>
      </c>
    </row>
    <row r="511" spans="1:65" s="2" customFormat="1" ht="16.5" customHeight="1">
      <c r="A511" s="34"/>
      <c r="B511" s="35"/>
      <c r="C511" s="241" t="s">
        <v>740</v>
      </c>
      <c r="D511" s="241" t="s">
        <v>345</v>
      </c>
      <c r="E511" s="242" t="s">
        <v>741</v>
      </c>
      <c r="F511" s="243" t="s">
        <v>742</v>
      </c>
      <c r="G511" s="244" t="s">
        <v>215</v>
      </c>
      <c r="H511" s="245">
        <v>8</v>
      </c>
      <c r="I511" s="246"/>
      <c r="J511" s="247">
        <f>ROUND(I511*H511,2)</f>
        <v>0</v>
      </c>
      <c r="K511" s="243" t="s">
        <v>172</v>
      </c>
      <c r="L511" s="248"/>
      <c r="M511" s="249" t="s">
        <v>19</v>
      </c>
      <c r="N511" s="250" t="s">
        <v>42</v>
      </c>
      <c r="O511" s="64"/>
      <c r="P511" s="201">
        <f>O511*H511</f>
        <v>0</v>
      </c>
      <c r="Q511" s="201">
        <v>0.15</v>
      </c>
      <c r="R511" s="201">
        <f>Q511*H511</f>
        <v>1.2</v>
      </c>
      <c r="S511" s="201">
        <v>0</v>
      </c>
      <c r="T511" s="202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3" t="s">
        <v>208</v>
      </c>
      <c r="AT511" s="203" t="s">
        <v>345</v>
      </c>
      <c r="AU511" s="203" t="s">
        <v>80</v>
      </c>
      <c r="AY511" s="17" t="s">
        <v>166</v>
      </c>
      <c r="BE511" s="204">
        <f>IF(N511="základní",J511,0)</f>
        <v>0</v>
      </c>
      <c r="BF511" s="204">
        <f>IF(N511="snížená",J511,0)</f>
        <v>0</v>
      </c>
      <c r="BG511" s="204">
        <f>IF(N511="zákl. přenesená",J511,0)</f>
        <v>0</v>
      </c>
      <c r="BH511" s="204">
        <f>IF(N511="sníž. přenesená",J511,0)</f>
        <v>0</v>
      </c>
      <c r="BI511" s="204">
        <f>IF(N511="nulová",J511,0)</f>
        <v>0</v>
      </c>
      <c r="BJ511" s="17" t="s">
        <v>78</v>
      </c>
      <c r="BK511" s="204">
        <f>ROUND(I511*H511,2)</f>
        <v>0</v>
      </c>
      <c r="BL511" s="17" t="s">
        <v>173</v>
      </c>
      <c r="BM511" s="203" t="s">
        <v>743</v>
      </c>
    </row>
    <row r="512" spans="1:65" s="2" customFormat="1" ht="16.5" customHeight="1">
      <c r="A512" s="34"/>
      <c r="B512" s="35"/>
      <c r="C512" s="241" t="s">
        <v>744</v>
      </c>
      <c r="D512" s="241" t="s">
        <v>345</v>
      </c>
      <c r="E512" s="242" t="s">
        <v>745</v>
      </c>
      <c r="F512" s="243" t="s">
        <v>746</v>
      </c>
      <c r="G512" s="244" t="s">
        <v>215</v>
      </c>
      <c r="H512" s="245">
        <v>73</v>
      </c>
      <c r="I512" s="246"/>
      <c r="J512" s="247">
        <f>ROUND(I512*H512,2)</f>
        <v>0</v>
      </c>
      <c r="K512" s="243" t="s">
        <v>172</v>
      </c>
      <c r="L512" s="248"/>
      <c r="M512" s="249" t="s">
        <v>19</v>
      </c>
      <c r="N512" s="250" t="s">
        <v>42</v>
      </c>
      <c r="O512" s="64"/>
      <c r="P512" s="201">
        <f>O512*H512</f>
        <v>0</v>
      </c>
      <c r="Q512" s="201">
        <v>0.22500000000000001</v>
      </c>
      <c r="R512" s="201">
        <f>Q512*H512</f>
        <v>16.425000000000001</v>
      </c>
      <c r="S512" s="201">
        <v>0</v>
      </c>
      <c r="T512" s="202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03" t="s">
        <v>208</v>
      </c>
      <c r="AT512" s="203" t="s">
        <v>345</v>
      </c>
      <c r="AU512" s="203" t="s">
        <v>80</v>
      </c>
      <c r="AY512" s="17" t="s">
        <v>166</v>
      </c>
      <c r="BE512" s="204">
        <f>IF(N512="základní",J512,0)</f>
        <v>0</v>
      </c>
      <c r="BF512" s="204">
        <f>IF(N512="snížená",J512,0)</f>
        <v>0</v>
      </c>
      <c r="BG512" s="204">
        <f>IF(N512="zákl. přenesená",J512,0)</f>
        <v>0</v>
      </c>
      <c r="BH512" s="204">
        <f>IF(N512="sníž. přenesená",J512,0)</f>
        <v>0</v>
      </c>
      <c r="BI512" s="204">
        <f>IF(N512="nulová",J512,0)</f>
        <v>0</v>
      </c>
      <c r="BJ512" s="17" t="s">
        <v>78</v>
      </c>
      <c r="BK512" s="204">
        <f>ROUND(I512*H512,2)</f>
        <v>0</v>
      </c>
      <c r="BL512" s="17" t="s">
        <v>173</v>
      </c>
      <c r="BM512" s="203" t="s">
        <v>747</v>
      </c>
    </row>
    <row r="513" spans="1:65" s="2" customFormat="1" ht="16.5" customHeight="1">
      <c r="A513" s="34"/>
      <c r="B513" s="35"/>
      <c r="C513" s="241" t="s">
        <v>748</v>
      </c>
      <c r="D513" s="241" t="s">
        <v>345</v>
      </c>
      <c r="E513" s="242" t="s">
        <v>749</v>
      </c>
      <c r="F513" s="243" t="s">
        <v>750</v>
      </c>
      <c r="G513" s="244" t="s">
        <v>215</v>
      </c>
      <c r="H513" s="245">
        <v>350</v>
      </c>
      <c r="I513" s="246"/>
      <c r="J513" s="247">
        <f>ROUND(I513*H513,2)</f>
        <v>0</v>
      </c>
      <c r="K513" s="243" t="s">
        <v>172</v>
      </c>
      <c r="L513" s="248"/>
      <c r="M513" s="249" t="s">
        <v>19</v>
      </c>
      <c r="N513" s="250" t="s">
        <v>42</v>
      </c>
      <c r="O513" s="64"/>
      <c r="P513" s="201">
        <f>O513*H513</f>
        <v>0</v>
      </c>
      <c r="Q513" s="201">
        <v>8.5000000000000006E-2</v>
      </c>
      <c r="R513" s="201">
        <f>Q513*H513</f>
        <v>29.750000000000004</v>
      </c>
      <c r="S513" s="201">
        <v>0</v>
      </c>
      <c r="T513" s="202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3" t="s">
        <v>208</v>
      </c>
      <c r="AT513" s="203" t="s">
        <v>345</v>
      </c>
      <c r="AU513" s="203" t="s">
        <v>80</v>
      </c>
      <c r="AY513" s="17" t="s">
        <v>166</v>
      </c>
      <c r="BE513" s="204">
        <f>IF(N513="základní",J513,0)</f>
        <v>0</v>
      </c>
      <c r="BF513" s="204">
        <f>IF(N513="snížená",J513,0)</f>
        <v>0</v>
      </c>
      <c r="BG513" s="204">
        <f>IF(N513="zákl. přenesená",J513,0)</f>
        <v>0</v>
      </c>
      <c r="BH513" s="204">
        <f>IF(N513="sníž. přenesená",J513,0)</f>
        <v>0</v>
      </c>
      <c r="BI513" s="204">
        <f>IF(N513="nulová",J513,0)</f>
        <v>0</v>
      </c>
      <c r="BJ513" s="17" t="s">
        <v>78</v>
      </c>
      <c r="BK513" s="204">
        <f>ROUND(I513*H513,2)</f>
        <v>0</v>
      </c>
      <c r="BL513" s="17" t="s">
        <v>173</v>
      </c>
      <c r="BM513" s="203" t="s">
        <v>751</v>
      </c>
    </row>
    <row r="514" spans="1:65" s="2" customFormat="1" ht="44.25" customHeight="1">
      <c r="A514" s="34"/>
      <c r="B514" s="35"/>
      <c r="C514" s="192" t="s">
        <v>752</v>
      </c>
      <c r="D514" s="192" t="s">
        <v>168</v>
      </c>
      <c r="E514" s="193" t="s">
        <v>753</v>
      </c>
      <c r="F514" s="194" t="s">
        <v>754</v>
      </c>
      <c r="G514" s="195" t="s">
        <v>215</v>
      </c>
      <c r="H514" s="196">
        <v>250</v>
      </c>
      <c r="I514" s="197"/>
      <c r="J514" s="198">
        <f>ROUND(I514*H514,2)</f>
        <v>0</v>
      </c>
      <c r="K514" s="194" t="s">
        <v>172</v>
      </c>
      <c r="L514" s="39"/>
      <c r="M514" s="199" t="s">
        <v>19</v>
      </c>
      <c r="N514" s="200" t="s">
        <v>42</v>
      </c>
      <c r="O514" s="64"/>
      <c r="P514" s="201">
        <f>O514*H514</f>
        <v>0</v>
      </c>
      <c r="Q514" s="201">
        <v>0.12949959999999999</v>
      </c>
      <c r="R514" s="201">
        <f>Q514*H514</f>
        <v>32.374899999999997</v>
      </c>
      <c r="S514" s="201">
        <v>0</v>
      </c>
      <c r="T514" s="202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3" t="s">
        <v>173</v>
      </c>
      <c r="AT514" s="203" t="s">
        <v>168</v>
      </c>
      <c r="AU514" s="203" t="s">
        <v>80</v>
      </c>
      <c r="AY514" s="17" t="s">
        <v>166</v>
      </c>
      <c r="BE514" s="204">
        <f>IF(N514="základní",J514,0)</f>
        <v>0</v>
      </c>
      <c r="BF514" s="204">
        <f>IF(N514="snížená",J514,0)</f>
        <v>0</v>
      </c>
      <c r="BG514" s="204">
        <f>IF(N514="zákl. přenesená",J514,0)</f>
        <v>0</v>
      </c>
      <c r="BH514" s="204">
        <f>IF(N514="sníž. přenesená",J514,0)</f>
        <v>0</v>
      </c>
      <c r="BI514" s="204">
        <f>IF(N514="nulová",J514,0)</f>
        <v>0</v>
      </c>
      <c r="BJ514" s="17" t="s">
        <v>78</v>
      </c>
      <c r="BK514" s="204">
        <f>ROUND(I514*H514,2)</f>
        <v>0</v>
      </c>
      <c r="BL514" s="17" t="s">
        <v>173</v>
      </c>
      <c r="BM514" s="203" t="s">
        <v>755</v>
      </c>
    </row>
    <row r="515" spans="1:65" s="13" customFormat="1" ht="11.25">
      <c r="B515" s="209"/>
      <c r="C515" s="210"/>
      <c r="D515" s="205" t="s">
        <v>177</v>
      </c>
      <c r="E515" s="211" t="s">
        <v>19</v>
      </c>
      <c r="F515" s="212" t="s">
        <v>756</v>
      </c>
      <c r="G515" s="210"/>
      <c r="H515" s="211" t="s">
        <v>19</v>
      </c>
      <c r="I515" s="213"/>
      <c r="J515" s="210"/>
      <c r="K515" s="210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177</v>
      </c>
      <c r="AU515" s="218" t="s">
        <v>80</v>
      </c>
      <c r="AV515" s="13" t="s">
        <v>78</v>
      </c>
      <c r="AW515" s="13" t="s">
        <v>33</v>
      </c>
      <c r="AX515" s="13" t="s">
        <v>71</v>
      </c>
      <c r="AY515" s="218" t="s">
        <v>166</v>
      </c>
    </row>
    <row r="516" spans="1:65" s="14" customFormat="1" ht="11.25">
      <c r="B516" s="219"/>
      <c r="C516" s="220"/>
      <c r="D516" s="205" t="s">
        <v>177</v>
      </c>
      <c r="E516" s="221" t="s">
        <v>19</v>
      </c>
      <c r="F516" s="222" t="s">
        <v>757</v>
      </c>
      <c r="G516" s="220"/>
      <c r="H516" s="223">
        <v>250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177</v>
      </c>
      <c r="AU516" s="229" t="s">
        <v>80</v>
      </c>
      <c r="AV516" s="14" t="s">
        <v>80</v>
      </c>
      <c r="AW516" s="14" t="s">
        <v>33</v>
      </c>
      <c r="AX516" s="14" t="s">
        <v>78</v>
      </c>
      <c r="AY516" s="229" t="s">
        <v>166</v>
      </c>
    </row>
    <row r="517" spans="1:65" s="2" customFormat="1" ht="16.5" customHeight="1">
      <c r="A517" s="34"/>
      <c r="B517" s="35"/>
      <c r="C517" s="241" t="s">
        <v>758</v>
      </c>
      <c r="D517" s="241" t="s">
        <v>345</v>
      </c>
      <c r="E517" s="242" t="s">
        <v>759</v>
      </c>
      <c r="F517" s="243" t="s">
        <v>760</v>
      </c>
      <c r="G517" s="244" t="s">
        <v>215</v>
      </c>
      <c r="H517" s="245">
        <v>250</v>
      </c>
      <c r="I517" s="246"/>
      <c r="J517" s="247">
        <f>ROUND(I517*H517,2)</f>
        <v>0</v>
      </c>
      <c r="K517" s="243" t="s">
        <v>172</v>
      </c>
      <c r="L517" s="248"/>
      <c r="M517" s="249" t="s">
        <v>19</v>
      </c>
      <c r="N517" s="250" t="s">
        <v>42</v>
      </c>
      <c r="O517" s="64"/>
      <c r="P517" s="201">
        <f>O517*H517</f>
        <v>0</v>
      </c>
      <c r="Q517" s="201">
        <v>3.5999999999999997E-2</v>
      </c>
      <c r="R517" s="201">
        <f>Q517*H517</f>
        <v>9</v>
      </c>
      <c r="S517" s="201">
        <v>0</v>
      </c>
      <c r="T517" s="202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03" t="s">
        <v>208</v>
      </c>
      <c r="AT517" s="203" t="s">
        <v>345</v>
      </c>
      <c r="AU517" s="203" t="s">
        <v>80</v>
      </c>
      <c r="AY517" s="17" t="s">
        <v>166</v>
      </c>
      <c r="BE517" s="204">
        <f>IF(N517="základní",J517,0)</f>
        <v>0</v>
      </c>
      <c r="BF517" s="204">
        <f>IF(N517="snížená",J517,0)</f>
        <v>0</v>
      </c>
      <c r="BG517" s="204">
        <f>IF(N517="zákl. přenesená",J517,0)</f>
        <v>0</v>
      </c>
      <c r="BH517" s="204">
        <f>IF(N517="sníž. přenesená",J517,0)</f>
        <v>0</v>
      </c>
      <c r="BI517" s="204">
        <f>IF(N517="nulová",J517,0)</f>
        <v>0</v>
      </c>
      <c r="BJ517" s="17" t="s">
        <v>78</v>
      </c>
      <c r="BK517" s="204">
        <f>ROUND(I517*H517,2)</f>
        <v>0</v>
      </c>
      <c r="BL517" s="17" t="s">
        <v>173</v>
      </c>
      <c r="BM517" s="203" t="s">
        <v>761</v>
      </c>
    </row>
    <row r="518" spans="1:65" s="2" customFormat="1" ht="44.25" customHeight="1">
      <c r="A518" s="34"/>
      <c r="B518" s="35"/>
      <c r="C518" s="192" t="s">
        <v>762</v>
      </c>
      <c r="D518" s="192" t="s">
        <v>168</v>
      </c>
      <c r="E518" s="193" t="s">
        <v>763</v>
      </c>
      <c r="F518" s="194" t="s">
        <v>764</v>
      </c>
      <c r="G518" s="195" t="s">
        <v>215</v>
      </c>
      <c r="H518" s="196">
        <v>470</v>
      </c>
      <c r="I518" s="197"/>
      <c r="J518" s="198">
        <f>ROUND(I518*H518,2)</f>
        <v>0</v>
      </c>
      <c r="K518" s="194" t="s">
        <v>172</v>
      </c>
      <c r="L518" s="39"/>
      <c r="M518" s="199" t="s">
        <v>19</v>
      </c>
      <c r="N518" s="200" t="s">
        <v>42</v>
      </c>
      <c r="O518" s="64"/>
      <c r="P518" s="201">
        <f>O518*H518</f>
        <v>0</v>
      </c>
      <c r="Q518" s="201">
        <v>0.16849059999999999</v>
      </c>
      <c r="R518" s="201">
        <f>Q518*H518</f>
        <v>79.190581999999992</v>
      </c>
      <c r="S518" s="201">
        <v>0</v>
      </c>
      <c r="T518" s="202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03" t="s">
        <v>173</v>
      </c>
      <c r="AT518" s="203" t="s">
        <v>168</v>
      </c>
      <c r="AU518" s="203" t="s">
        <v>80</v>
      </c>
      <c r="AY518" s="17" t="s">
        <v>166</v>
      </c>
      <c r="BE518" s="204">
        <f>IF(N518="základní",J518,0)</f>
        <v>0</v>
      </c>
      <c r="BF518" s="204">
        <f>IF(N518="snížená",J518,0)</f>
        <v>0</v>
      </c>
      <c r="BG518" s="204">
        <f>IF(N518="zákl. přenesená",J518,0)</f>
        <v>0</v>
      </c>
      <c r="BH518" s="204">
        <f>IF(N518="sníž. přenesená",J518,0)</f>
        <v>0</v>
      </c>
      <c r="BI518" s="204">
        <f>IF(N518="nulová",J518,0)</f>
        <v>0</v>
      </c>
      <c r="BJ518" s="17" t="s">
        <v>78</v>
      </c>
      <c r="BK518" s="204">
        <f>ROUND(I518*H518,2)</f>
        <v>0</v>
      </c>
      <c r="BL518" s="17" t="s">
        <v>173</v>
      </c>
      <c r="BM518" s="203" t="s">
        <v>765</v>
      </c>
    </row>
    <row r="519" spans="1:65" s="13" customFormat="1" ht="11.25">
      <c r="B519" s="209"/>
      <c r="C519" s="210"/>
      <c r="D519" s="205" t="s">
        <v>177</v>
      </c>
      <c r="E519" s="211" t="s">
        <v>19</v>
      </c>
      <c r="F519" s="212" t="s">
        <v>766</v>
      </c>
      <c r="G519" s="210"/>
      <c r="H519" s="211" t="s">
        <v>19</v>
      </c>
      <c r="I519" s="213"/>
      <c r="J519" s="210"/>
      <c r="K519" s="210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177</v>
      </c>
      <c r="AU519" s="218" t="s">
        <v>80</v>
      </c>
      <c r="AV519" s="13" t="s">
        <v>78</v>
      </c>
      <c r="AW519" s="13" t="s">
        <v>33</v>
      </c>
      <c r="AX519" s="13" t="s">
        <v>71</v>
      </c>
      <c r="AY519" s="218" t="s">
        <v>166</v>
      </c>
    </row>
    <row r="520" spans="1:65" s="14" customFormat="1" ht="11.25">
      <c r="B520" s="219"/>
      <c r="C520" s="220"/>
      <c r="D520" s="205" t="s">
        <v>177</v>
      </c>
      <c r="E520" s="221" t="s">
        <v>19</v>
      </c>
      <c r="F520" s="222" t="s">
        <v>581</v>
      </c>
      <c r="G520" s="220"/>
      <c r="H520" s="223">
        <v>70</v>
      </c>
      <c r="I520" s="224"/>
      <c r="J520" s="220"/>
      <c r="K520" s="220"/>
      <c r="L520" s="225"/>
      <c r="M520" s="226"/>
      <c r="N520" s="227"/>
      <c r="O520" s="227"/>
      <c r="P520" s="227"/>
      <c r="Q520" s="227"/>
      <c r="R520" s="227"/>
      <c r="S520" s="227"/>
      <c r="T520" s="228"/>
      <c r="AT520" s="229" t="s">
        <v>177</v>
      </c>
      <c r="AU520" s="229" t="s">
        <v>80</v>
      </c>
      <c r="AV520" s="14" t="s">
        <v>80</v>
      </c>
      <c r="AW520" s="14" t="s">
        <v>33</v>
      </c>
      <c r="AX520" s="14" t="s">
        <v>71</v>
      </c>
      <c r="AY520" s="229" t="s">
        <v>166</v>
      </c>
    </row>
    <row r="521" spans="1:65" s="13" customFormat="1" ht="11.25">
      <c r="B521" s="209"/>
      <c r="C521" s="210"/>
      <c r="D521" s="205" t="s">
        <v>177</v>
      </c>
      <c r="E521" s="211" t="s">
        <v>19</v>
      </c>
      <c r="F521" s="212" t="s">
        <v>767</v>
      </c>
      <c r="G521" s="210"/>
      <c r="H521" s="211" t="s">
        <v>19</v>
      </c>
      <c r="I521" s="213"/>
      <c r="J521" s="210"/>
      <c r="K521" s="210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177</v>
      </c>
      <c r="AU521" s="218" t="s">
        <v>80</v>
      </c>
      <c r="AV521" s="13" t="s">
        <v>78</v>
      </c>
      <c r="AW521" s="13" t="s">
        <v>33</v>
      </c>
      <c r="AX521" s="13" t="s">
        <v>71</v>
      </c>
      <c r="AY521" s="218" t="s">
        <v>166</v>
      </c>
    </row>
    <row r="522" spans="1:65" s="14" customFormat="1" ht="11.25">
      <c r="B522" s="219"/>
      <c r="C522" s="220"/>
      <c r="D522" s="205" t="s">
        <v>177</v>
      </c>
      <c r="E522" s="221" t="s">
        <v>19</v>
      </c>
      <c r="F522" s="222" t="s">
        <v>464</v>
      </c>
      <c r="G522" s="220"/>
      <c r="H522" s="223">
        <v>400</v>
      </c>
      <c r="I522" s="224"/>
      <c r="J522" s="220"/>
      <c r="K522" s="220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177</v>
      </c>
      <c r="AU522" s="229" t="s">
        <v>80</v>
      </c>
      <c r="AV522" s="14" t="s">
        <v>80</v>
      </c>
      <c r="AW522" s="14" t="s">
        <v>33</v>
      </c>
      <c r="AX522" s="14" t="s">
        <v>71</v>
      </c>
      <c r="AY522" s="229" t="s">
        <v>166</v>
      </c>
    </row>
    <row r="523" spans="1:65" s="15" customFormat="1" ht="11.25">
      <c r="B523" s="230"/>
      <c r="C523" s="231"/>
      <c r="D523" s="205" t="s">
        <v>177</v>
      </c>
      <c r="E523" s="232" t="s">
        <v>19</v>
      </c>
      <c r="F523" s="233" t="s">
        <v>191</v>
      </c>
      <c r="G523" s="231"/>
      <c r="H523" s="234">
        <v>470</v>
      </c>
      <c r="I523" s="235"/>
      <c r="J523" s="231"/>
      <c r="K523" s="231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177</v>
      </c>
      <c r="AU523" s="240" t="s">
        <v>80</v>
      </c>
      <c r="AV523" s="15" t="s">
        <v>173</v>
      </c>
      <c r="AW523" s="15" t="s">
        <v>33</v>
      </c>
      <c r="AX523" s="15" t="s">
        <v>78</v>
      </c>
      <c r="AY523" s="240" t="s">
        <v>166</v>
      </c>
    </row>
    <row r="524" spans="1:65" s="2" customFormat="1" ht="16.5" customHeight="1">
      <c r="A524" s="34"/>
      <c r="B524" s="35"/>
      <c r="C524" s="241" t="s">
        <v>768</v>
      </c>
      <c r="D524" s="241" t="s">
        <v>345</v>
      </c>
      <c r="E524" s="242" t="s">
        <v>769</v>
      </c>
      <c r="F524" s="243" t="s">
        <v>770</v>
      </c>
      <c r="G524" s="244" t="s">
        <v>215</v>
      </c>
      <c r="H524" s="245">
        <v>400</v>
      </c>
      <c r="I524" s="246"/>
      <c r="J524" s="247">
        <f>ROUND(I524*H524,2)</f>
        <v>0</v>
      </c>
      <c r="K524" s="243" t="s">
        <v>172</v>
      </c>
      <c r="L524" s="248"/>
      <c r="M524" s="249" t="s">
        <v>19</v>
      </c>
      <c r="N524" s="250" t="s">
        <v>42</v>
      </c>
      <c r="O524" s="64"/>
      <c r="P524" s="201">
        <f>O524*H524</f>
        <v>0</v>
      </c>
      <c r="Q524" s="201">
        <v>0.125</v>
      </c>
      <c r="R524" s="201">
        <f>Q524*H524</f>
        <v>50</v>
      </c>
      <c r="S524" s="201">
        <v>0</v>
      </c>
      <c r="T524" s="202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203" t="s">
        <v>208</v>
      </c>
      <c r="AT524" s="203" t="s">
        <v>345</v>
      </c>
      <c r="AU524" s="203" t="s">
        <v>80</v>
      </c>
      <c r="AY524" s="17" t="s">
        <v>166</v>
      </c>
      <c r="BE524" s="204">
        <f>IF(N524="základní",J524,0)</f>
        <v>0</v>
      </c>
      <c r="BF524" s="204">
        <f>IF(N524="snížená",J524,0)</f>
        <v>0</v>
      </c>
      <c r="BG524" s="204">
        <f>IF(N524="zákl. přenesená",J524,0)</f>
        <v>0</v>
      </c>
      <c r="BH524" s="204">
        <f>IF(N524="sníž. přenesená",J524,0)</f>
        <v>0</v>
      </c>
      <c r="BI524" s="204">
        <f>IF(N524="nulová",J524,0)</f>
        <v>0</v>
      </c>
      <c r="BJ524" s="17" t="s">
        <v>78</v>
      </c>
      <c r="BK524" s="204">
        <f>ROUND(I524*H524,2)</f>
        <v>0</v>
      </c>
      <c r="BL524" s="17" t="s">
        <v>173</v>
      </c>
      <c r="BM524" s="203" t="s">
        <v>771</v>
      </c>
    </row>
    <row r="525" spans="1:65" s="2" customFormat="1" ht="21.75" customHeight="1">
      <c r="A525" s="34"/>
      <c r="B525" s="35"/>
      <c r="C525" s="241" t="s">
        <v>772</v>
      </c>
      <c r="D525" s="241" t="s">
        <v>345</v>
      </c>
      <c r="E525" s="242" t="s">
        <v>773</v>
      </c>
      <c r="F525" s="243" t="s">
        <v>774</v>
      </c>
      <c r="G525" s="244" t="s">
        <v>215</v>
      </c>
      <c r="H525" s="245">
        <v>70</v>
      </c>
      <c r="I525" s="246"/>
      <c r="J525" s="247">
        <f>ROUND(I525*H525,2)</f>
        <v>0</v>
      </c>
      <c r="K525" s="243" t="s">
        <v>172</v>
      </c>
      <c r="L525" s="248"/>
      <c r="M525" s="249" t="s">
        <v>19</v>
      </c>
      <c r="N525" s="250" t="s">
        <v>42</v>
      </c>
      <c r="O525" s="64"/>
      <c r="P525" s="201">
        <f>O525*H525</f>
        <v>0</v>
      </c>
      <c r="Q525" s="201">
        <v>0.125</v>
      </c>
      <c r="R525" s="201">
        <f>Q525*H525</f>
        <v>8.75</v>
      </c>
      <c r="S525" s="201">
        <v>0</v>
      </c>
      <c r="T525" s="202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03" t="s">
        <v>208</v>
      </c>
      <c r="AT525" s="203" t="s">
        <v>345</v>
      </c>
      <c r="AU525" s="203" t="s">
        <v>80</v>
      </c>
      <c r="AY525" s="17" t="s">
        <v>166</v>
      </c>
      <c r="BE525" s="204">
        <f>IF(N525="základní",J525,0)</f>
        <v>0</v>
      </c>
      <c r="BF525" s="204">
        <f>IF(N525="snížená",J525,0)</f>
        <v>0</v>
      </c>
      <c r="BG525" s="204">
        <f>IF(N525="zákl. přenesená",J525,0)</f>
        <v>0</v>
      </c>
      <c r="BH525" s="204">
        <f>IF(N525="sníž. přenesená",J525,0)</f>
        <v>0</v>
      </c>
      <c r="BI525" s="204">
        <f>IF(N525="nulová",J525,0)</f>
        <v>0</v>
      </c>
      <c r="BJ525" s="17" t="s">
        <v>78</v>
      </c>
      <c r="BK525" s="204">
        <f>ROUND(I525*H525,2)</f>
        <v>0</v>
      </c>
      <c r="BL525" s="17" t="s">
        <v>173</v>
      </c>
      <c r="BM525" s="203" t="s">
        <v>775</v>
      </c>
    </row>
    <row r="526" spans="1:65" s="2" customFormat="1" ht="33" customHeight="1">
      <c r="A526" s="34"/>
      <c r="B526" s="35"/>
      <c r="C526" s="192" t="s">
        <v>776</v>
      </c>
      <c r="D526" s="192" t="s">
        <v>168</v>
      </c>
      <c r="E526" s="193" t="s">
        <v>777</v>
      </c>
      <c r="F526" s="194" t="s">
        <v>778</v>
      </c>
      <c r="G526" s="195" t="s">
        <v>215</v>
      </c>
      <c r="H526" s="196">
        <v>64</v>
      </c>
      <c r="I526" s="197"/>
      <c r="J526" s="198">
        <f>ROUND(I526*H526,2)</f>
        <v>0</v>
      </c>
      <c r="K526" s="194" t="s">
        <v>172</v>
      </c>
      <c r="L526" s="39"/>
      <c r="M526" s="199" t="s">
        <v>19</v>
      </c>
      <c r="N526" s="200" t="s">
        <v>42</v>
      </c>
      <c r="O526" s="64"/>
      <c r="P526" s="201">
        <f>O526*H526</f>
        <v>0</v>
      </c>
      <c r="Q526" s="201">
        <v>3.45E-6</v>
      </c>
      <c r="R526" s="201">
        <f>Q526*H526</f>
        <v>2.208E-4</v>
      </c>
      <c r="S526" s="201">
        <v>0</v>
      </c>
      <c r="T526" s="202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203" t="s">
        <v>173</v>
      </c>
      <c r="AT526" s="203" t="s">
        <v>168</v>
      </c>
      <c r="AU526" s="203" t="s">
        <v>80</v>
      </c>
      <c r="AY526" s="17" t="s">
        <v>166</v>
      </c>
      <c r="BE526" s="204">
        <f>IF(N526="základní",J526,0)</f>
        <v>0</v>
      </c>
      <c r="BF526" s="204">
        <f>IF(N526="snížená",J526,0)</f>
        <v>0</v>
      </c>
      <c r="BG526" s="204">
        <f>IF(N526="zákl. přenesená",J526,0)</f>
        <v>0</v>
      </c>
      <c r="BH526" s="204">
        <f>IF(N526="sníž. přenesená",J526,0)</f>
        <v>0</v>
      </c>
      <c r="BI526" s="204">
        <f>IF(N526="nulová",J526,0)</f>
        <v>0</v>
      </c>
      <c r="BJ526" s="17" t="s">
        <v>78</v>
      </c>
      <c r="BK526" s="204">
        <f>ROUND(I526*H526,2)</f>
        <v>0</v>
      </c>
      <c r="BL526" s="17" t="s">
        <v>173</v>
      </c>
      <c r="BM526" s="203" t="s">
        <v>779</v>
      </c>
    </row>
    <row r="527" spans="1:65" s="13" customFormat="1" ht="11.25">
      <c r="B527" s="209"/>
      <c r="C527" s="210"/>
      <c r="D527" s="205" t="s">
        <v>177</v>
      </c>
      <c r="E527" s="211" t="s">
        <v>19</v>
      </c>
      <c r="F527" s="212" t="s">
        <v>780</v>
      </c>
      <c r="G527" s="210"/>
      <c r="H527" s="211" t="s">
        <v>19</v>
      </c>
      <c r="I527" s="213"/>
      <c r="J527" s="210"/>
      <c r="K527" s="210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177</v>
      </c>
      <c r="AU527" s="218" t="s">
        <v>80</v>
      </c>
      <c r="AV527" s="13" t="s">
        <v>78</v>
      </c>
      <c r="AW527" s="13" t="s">
        <v>33</v>
      </c>
      <c r="AX527" s="13" t="s">
        <v>71</v>
      </c>
      <c r="AY527" s="218" t="s">
        <v>166</v>
      </c>
    </row>
    <row r="528" spans="1:65" s="14" customFormat="1" ht="11.25">
      <c r="B528" s="219"/>
      <c r="C528" s="220"/>
      <c r="D528" s="205" t="s">
        <v>177</v>
      </c>
      <c r="E528" s="221" t="s">
        <v>19</v>
      </c>
      <c r="F528" s="222" t="s">
        <v>781</v>
      </c>
      <c r="G528" s="220"/>
      <c r="H528" s="223">
        <v>32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177</v>
      </c>
      <c r="AU528" s="229" t="s">
        <v>80</v>
      </c>
      <c r="AV528" s="14" t="s">
        <v>80</v>
      </c>
      <c r="AW528" s="14" t="s">
        <v>33</v>
      </c>
      <c r="AX528" s="14" t="s">
        <v>71</v>
      </c>
      <c r="AY528" s="229" t="s">
        <v>166</v>
      </c>
    </row>
    <row r="529" spans="1:65" s="14" customFormat="1" ht="11.25">
      <c r="B529" s="219"/>
      <c r="C529" s="220"/>
      <c r="D529" s="205" t="s">
        <v>177</v>
      </c>
      <c r="E529" s="221" t="s">
        <v>19</v>
      </c>
      <c r="F529" s="222" t="s">
        <v>781</v>
      </c>
      <c r="G529" s="220"/>
      <c r="H529" s="223">
        <v>32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177</v>
      </c>
      <c r="AU529" s="229" t="s">
        <v>80</v>
      </c>
      <c r="AV529" s="14" t="s">
        <v>80</v>
      </c>
      <c r="AW529" s="14" t="s">
        <v>33</v>
      </c>
      <c r="AX529" s="14" t="s">
        <v>71</v>
      </c>
      <c r="AY529" s="229" t="s">
        <v>166</v>
      </c>
    </row>
    <row r="530" spans="1:65" s="15" customFormat="1" ht="11.25">
      <c r="B530" s="230"/>
      <c r="C530" s="231"/>
      <c r="D530" s="205" t="s">
        <v>177</v>
      </c>
      <c r="E530" s="232" t="s">
        <v>19</v>
      </c>
      <c r="F530" s="233" t="s">
        <v>191</v>
      </c>
      <c r="G530" s="231"/>
      <c r="H530" s="234">
        <v>64</v>
      </c>
      <c r="I530" s="235"/>
      <c r="J530" s="231"/>
      <c r="K530" s="231"/>
      <c r="L530" s="236"/>
      <c r="M530" s="237"/>
      <c r="N530" s="238"/>
      <c r="O530" s="238"/>
      <c r="P530" s="238"/>
      <c r="Q530" s="238"/>
      <c r="R530" s="238"/>
      <c r="S530" s="238"/>
      <c r="T530" s="239"/>
      <c r="AT530" s="240" t="s">
        <v>177</v>
      </c>
      <c r="AU530" s="240" t="s">
        <v>80</v>
      </c>
      <c r="AV530" s="15" t="s">
        <v>173</v>
      </c>
      <c r="AW530" s="15" t="s">
        <v>33</v>
      </c>
      <c r="AX530" s="15" t="s">
        <v>78</v>
      </c>
      <c r="AY530" s="240" t="s">
        <v>166</v>
      </c>
    </row>
    <row r="531" spans="1:65" s="2" customFormat="1" ht="44.25" customHeight="1">
      <c r="A531" s="34"/>
      <c r="B531" s="35"/>
      <c r="C531" s="192" t="s">
        <v>782</v>
      </c>
      <c r="D531" s="192" t="s">
        <v>168</v>
      </c>
      <c r="E531" s="193" t="s">
        <v>783</v>
      </c>
      <c r="F531" s="194" t="s">
        <v>784</v>
      </c>
      <c r="G531" s="195" t="s">
        <v>215</v>
      </c>
      <c r="H531" s="196">
        <v>64</v>
      </c>
      <c r="I531" s="197"/>
      <c r="J531" s="198">
        <f>ROUND(I531*H531,2)</f>
        <v>0</v>
      </c>
      <c r="K531" s="194" t="s">
        <v>172</v>
      </c>
      <c r="L531" s="39"/>
      <c r="M531" s="199" t="s">
        <v>19</v>
      </c>
      <c r="N531" s="200" t="s">
        <v>42</v>
      </c>
      <c r="O531" s="64"/>
      <c r="P531" s="201">
        <f>O531*H531</f>
        <v>0</v>
      </c>
      <c r="Q531" s="201">
        <v>1.132E-4</v>
      </c>
      <c r="R531" s="201">
        <f>Q531*H531</f>
        <v>7.2448E-3</v>
      </c>
      <c r="S531" s="201">
        <v>0</v>
      </c>
      <c r="T531" s="202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203" t="s">
        <v>173</v>
      </c>
      <c r="AT531" s="203" t="s">
        <v>168</v>
      </c>
      <c r="AU531" s="203" t="s">
        <v>80</v>
      </c>
      <c r="AY531" s="17" t="s">
        <v>166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17" t="s">
        <v>78</v>
      </c>
      <c r="BK531" s="204">
        <f>ROUND(I531*H531,2)</f>
        <v>0</v>
      </c>
      <c r="BL531" s="17" t="s">
        <v>173</v>
      </c>
      <c r="BM531" s="203" t="s">
        <v>785</v>
      </c>
    </row>
    <row r="532" spans="1:65" s="2" customFormat="1" ht="21.75" customHeight="1">
      <c r="A532" s="34"/>
      <c r="B532" s="35"/>
      <c r="C532" s="192" t="s">
        <v>786</v>
      </c>
      <c r="D532" s="192" t="s">
        <v>168</v>
      </c>
      <c r="E532" s="193" t="s">
        <v>787</v>
      </c>
      <c r="F532" s="194" t="s">
        <v>788</v>
      </c>
      <c r="G532" s="195" t="s">
        <v>630</v>
      </c>
      <c r="H532" s="196">
        <v>64</v>
      </c>
      <c r="I532" s="197"/>
      <c r="J532" s="198">
        <f>ROUND(I532*H532,2)</f>
        <v>0</v>
      </c>
      <c r="K532" s="194" t="s">
        <v>172</v>
      </c>
      <c r="L532" s="39"/>
      <c r="M532" s="199" t="s">
        <v>19</v>
      </c>
      <c r="N532" s="200" t="s">
        <v>42</v>
      </c>
      <c r="O532" s="64"/>
      <c r="P532" s="201">
        <f>O532*H532</f>
        <v>0</v>
      </c>
      <c r="Q532" s="201">
        <v>2.0200000000000001E-3</v>
      </c>
      <c r="R532" s="201">
        <f>Q532*H532</f>
        <v>0.12928000000000001</v>
      </c>
      <c r="S532" s="201">
        <v>0</v>
      </c>
      <c r="T532" s="202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203" t="s">
        <v>173</v>
      </c>
      <c r="AT532" s="203" t="s">
        <v>168</v>
      </c>
      <c r="AU532" s="203" t="s">
        <v>80</v>
      </c>
      <c r="AY532" s="17" t="s">
        <v>166</v>
      </c>
      <c r="BE532" s="204">
        <f>IF(N532="základní",J532,0)</f>
        <v>0</v>
      </c>
      <c r="BF532" s="204">
        <f>IF(N532="snížená",J532,0)</f>
        <v>0</v>
      </c>
      <c r="BG532" s="204">
        <f>IF(N532="zákl. přenesená",J532,0)</f>
        <v>0</v>
      </c>
      <c r="BH532" s="204">
        <f>IF(N532="sníž. přenesená",J532,0)</f>
        <v>0</v>
      </c>
      <c r="BI532" s="204">
        <f>IF(N532="nulová",J532,0)</f>
        <v>0</v>
      </c>
      <c r="BJ532" s="17" t="s">
        <v>78</v>
      </c>
      <c r="BK532" s="204">
        <f>ROUND(I532*H532,2)</f>
        <v>0</v>
      </c>
      <c r="BL532" s="17" t="s">
        <v>173</v>
      </c>
      <c r="BM532" s="203" t="s">
        <v>789</v>
      </c>
    </row>
    <row r="533" spans="1:65" s="2" customFormat="1" ht="21.75" customHeight="1">
      <c r="A533" s="34"/>
      <c r="B533" s="35"/>
      <c r="C533" s="192" t="s">
        <v>790</v>
      </c>
      <c r="D533" s="192" t="s">
        <v>168</v>
      </c>
      <c r="E533" s="193" t="s">
        <v>791</v>
      </c>
      <c r="F533" s="194" t="s">
        <v>792</v>
      </c>
      <c r="G533" s="195" t="s">
        <v>215</v>
      </c>
      <c r="H533" s="196">
        <v>260</v>
      </c>
      <c r="I533" s="197"/>
      <c r="J533" s="198">
        <f>ROUND(I533*H533,2)</f>
        <v>0</v>
      </c>
      <c r="K533" s="194" t="s">
        <v>172</v>
      </c>
      <c r="L533" s="39"/>
      <c r="M533" s="199" t="s">
        <v>19</v>
      </c>
      <c r="N533" s="200" t="s">
        <v>42</v>
      </c>
      <c r="O533" s="64"/>
      <c r="P533" s="201">
        <f>O533*H533</f>
        <v>0</v>
      </c>
      <c r="Q533" s="201">
        <v>1.995E-6</v>
      </c>
      <c r="R533" s="201">
        <f>Q533*H533</f>
        <v>5.1869999999999998E-4</v>
      </c>
      <c r="S533" s="201">
        <v>0</v>
      </c>
      <c r="T533" s="202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03" t="s">
        <v>173</v>
      </c>
      <c r="AT533" s="203" t="s">
        <v>168</v>
      </c>
      <c r="AU533" s="203" t="s">
        <v>80</v>
      </c>
      <c r="AY533" s="17" t="s">
        <v>166</v>
      </c>
      <c r="BE533" s="204">
        <f>IF(N533="základní",J533,0)</f>
        <v>0</v>
      </c>
      <c r="BF533" s="204">
        <f>IF(N533="snížená",J533,0)</f>
        <v>0</v>
      </c>
      <c r="BG533" s="204">
        <f>IF(N533="zákl. přenesená",J533,0)</f>
        <v>0</v>
      </c>
      <c r="BH533" s="204">
        <f>IF(N533="sníž. přenesená",J533,0)</f>
        <v>0</v>
      </c>
      <c r="BI533" s="204">
        <f>IF(N533="nulová",J533,0)</f>
        <v>0</v>
      </c>
      <c r="BJ533" s="17" t="s">
        <v>78</v>
      </c>
      <c r="BK533" s="204">
        <f>ROUND(I533*H533,2)</f>
        <v>0</v>
      </c>
      <c r="BL533" s="17" t="s">
        <v>173</v>
      </c>
      <c r="BM533" s="203" t="s">
        <v>793</v>
      </c>
    </row>
    <row r="534" spans="1:65" s="2" customFormat="1" ht="33" customHeight="1">
      <c r="A534" s="34"/>
      <c r="B534" s="35"/>
      <c r="C534" s="192" t="s">
        <v>794</v>
      </c>
      <c r="D534" s="192" t="s">
        <v>168</v>
      </c>
      <c r="E534" s="193" t="s">
        <v>795</v>
      </c>
      <c r="F534" s="194" t="s">
        <v>796</v>
      </c>
      <c r="G534" s="195" t="s">
        <v>171</v>
      </c>
      <c r="H534" s="196">
        <v>130</v>
      </c>
      <c r="I534" s="197"/>
      <c r="J534" s="198">
        <f>ROUND(I534*H534,2)</f>
        <v>0</v>
      </c>
      <c r="K534" s="194" t="s">
        <v>172</v>
      </c>
      <c r="L534" s="39"/>
      <c r="M534" s="199" t="s">
        <v>19</v>
      </c>
      <c r="N534" s="200" t="s">
        <v>42</v>
      </c>
      <c r="O534" s="64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203" t="s">
        <v>173</v>
      </c>
      <c r="AT534" s="203" t="s">
        <v>168</v>
      </c>
      <c r="AU534" s="203" t="s">
        <v>80</v>
      </c>
      <c r="AY534" s="17" t="s">
        <v>166</v>
      </c>
      <c r="BE534" s="204">
        <f>IF(N534="základní",J534,0)</f>
        <v>0</v>
      </c>
      <c r="BF534" s="204">
        <f>IF(N534="snížená",J534,0)</f>
        <v>0</v>
      </c>
      <c r="BG534" s="204">
        <f>IF(N534="zákl. přenesená",J534,0)</f>
        <v>0</v>
      </c>
      <c r="BH534" s="204">
        <f>IF(N534="sníž. přenesená",J534,0)</f>
        <v>0</v>
      </c>
      <c r="BI534" s="204">
        <f>IF(N534="nulová",J534,0)</f>
        <v>0</v>
      </c>
      <c r="BJ534" s="17" t="s">
        <v>78</v>
      </c>
      <c r="BK534" s="204">
        <f>ROUND(I534*H534,2)</f>
        <v>0</v>
      </c>
      <c r="BL534" s="17" t="s">
        <v>173</v>
      </c>
      <c r="BM534" s="203" t="s">
        <v>797</v>
      </c>
    </row>
    <row r="535" spans="1:65" s="14" customFormat="1" ht="11.25">
      <c r="B535" s="219"/>
      <c r="C535" s="220"/>
      <c r="D535" s="205" t="s">
        <v>177</v>
      </c>
      <c r="E535" s="221" t="s">
        <v>19</v>
      </c>
      <c r="F535" s="222" t="s">
        <v>798</v>
      </c>
      <c r="G535" s="220"/>
      <c r="H535" s="223">
        <v>130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177</v>
      </c>
      <c r="AU535" s="229" t="s">
        <v>80</v>
      </c>
      <c r="AV535" s="14" t="s">
        <v>80</v>
      </c>
      <c r="AW535" s="14" t="s">
        <v>33</v>
      </c>
      <c r="AX535" s="14" t="s">
        <v>78</v>
      </c>
      <c r="AY535" s="229" t="s">
        <v>166</v>
      </c>
    </row>
    <row r="536" spans="1:65" s="2" customFormat="1" ht="16.5" customHeight="1">
      <c r="A536" s="34"/>
      <c r="B536" s="35"/>
      <c r="C536" s="241" t="s">
        <v>799</v>
      </c>
      <c r="D536" s="241" t="s">
        <v>345</v>
      </c>
      <c r="E536" s="242" t="s">
        <v>800</v>
      </c>
      <c r="F536" s="243" t="s">
        <v>801</v>
      </c>
      <c r="G536" s="244" t="s">
        <v>334</v>
      </c>
      <c r="H536" s="245">
        <v>1.3</v>
      </c>
      <c r="I536" s="246"/>
      <c r="J536" s="247">
        <f>ROUND(I536*H536,2)</f>
        <v>0</v>
      </c>
      <c r="K536" s="243" t="s">
        <v>172</v>
      </c>
      <c r="L536" s="248"/>
      <c r="M536" s="249" t="s">
        <v>19</v>
      </c>
      <c r="N536" s="250" t="s">
        <v>42</v>
      </c>
      <c r="O536" s="64"/>
      <c r="P536" s="201">
        <f>O536*H536</f>
        <v>0</v>
      </c>
      <c r="Q536" s="201">
        <v>1</v>
      </c>
      <c r="R536" s="201">
        <f>Q536*H536</f>
        <v>1.3</v>
      </c>
      <c r="S536" s="201">
        <v>0</v>
      </c>
      <c r="T536" s="202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03" t="s">
        <v>208</v>
      </c>
      <c r="AT536" s="203" t="s">
        <v>345</v>
      </c>
      <c r="AU536" s="203" t="s">
        <v>80</v>
      </c>
      <c r="AY536" s="17" t="s">
        <v>166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17" t="s">
        <v>78</v>
      </c>
      <c r="BK536" s="204">
        <f>ROUND(I536*H536,2)</f>
        <v>0</v>
      </c>
      <c r="BL536" s="17" t="s">
        <v>173</v>
      </c>
      <c r="BM536" s="203" t="s">
        <v>802</v>
      </c>
    </row>
    <row r="537" spans="1:65" s="2" customFormat="1" ht="19.5">
      <c r="A537" s="34"/>
      <c r="B537" s="35"/>
      <c r="C537" s="36"/>
      <c r="D537" s="205" t="s">
        <v>175</v>
      </c>
      <c r="E537" s="36"/>
      <c r="F537" s="206" t="s">
        <v>803</v>
      </c>
      <c r="G537" s="36"/>
      <c r="H537" s="36"/>
      <c r="I537" s="115"/>
      <c r="J537" s="36"/>
      <c r="K537" s="36"/>
      <c r="L537" s="39"/>
      <c r="M537" s="207"/>
      <c r="N537" s="208"/>
      <c r="O537" s="64"/>
      <c r="P537" s="64"/>
      <c r="Q537" s="64"/>
      <c r="R537" s="64"/>
      <c r="S537" s="64"/>
      <c r="T537" s="65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175</v>
      </c>
      <c r="AU537" s="17" t="s">
        <v>80</v>
      </c>
    </row>
    <row r="538" spans="1:65" s="14" customFormat="1" ht="11.25">
      <c r="B538" s="219"/>
      <c r="C538" s="220"/>
      <c r="D538" s="205" t="s">
        <v>177</v>
      </c>
      <c r="E538" s="221" t="s">
        <v>19</v>
      </c>
      <c r="F538" s="222" t="s">
        <v>804</v>
      </c>
      <c r="G538" s="220"/>
      <c r="H538" s="223">
        <v>1.3</v>
      </c>
      <c r="I538" s="224"/>
      <c r="J538" s="220"/>
      <c r="K538" s="220"/>
      <c r="L538" s="225"/>
      <c r="M538" s="226"/>
      <c r="N538" s="227"/>
      <c r="O538" s="227"/>
      <c r="P538" s="227"/>
      <c r="Q538" s="227"/>
      <c r="R538" s="227"/>
      <c r="S538" s="227"/>
      <c r="T538" s="228"/>
      <c r="AT538" s="229" t="s">
        <v>177</v>
      </c>
      <c r="AU538" s="229" t="s">
        <v>80</v>
      </c>
      <c r="AV538" s="14" t="s">
        <v>80</v>
      </c>
      <c r="AW538" s="14" t="s">
        <v>33</v>
      </c>
      <c r="AX538" s="14" t="s">
        <v>78</v>
      </c>
      <c r="AY538" s="229" t="s">
        <v>166</v>
      </c>
    </row>
    <row r="539" spans="1:65" s="2" customFormat="1" ht="33" customHeight="1">
      <c r="A539" s="34"/>
      <c r="B539" s="35"/>
      <c r="C539" s="192" t="s">
        <v>805</v>
      </c>
      <c r="D539" s="192" t="s">
        <v>168</v>
      </c>
      <c r="E539" s="193" t="s">
        <v>806</v>
      </c>
      <c r="F539" s="194" t="s">
        <v>807</v>
      </c>
      <c r="G539" s="195" t="s">
        <v>215</v>
      </c>
      <c r="H539" s="196">
        <v>6</v>
      </c>
      <c r="I539" s="197"/>
      <c r="J539" s="198">
        <f>ROUND(I539*H539,2)</f>
        <v>0</v>
      </c>
      <c r="K539" s="194" t="s">
        <v>172</v>
      </c>
      <c r="L539" s="39"/>
      <c r="M539" s="199" t="s">
        <v>19</v>
      </c>
      <c r="N539" s="200" t="s">
        <v>42</v>
      </c>
      <c r="O539" s="64"/>
      <c r="P539" s="201">
        <f>O539*H539</f>
        <v>0</v>
      </c>
      <c r="Q539" s="201">
        <v>0.51652606000000001</v>
      </c>
      <c r="R539" s="201">
        <f>Q539*H539</f>
        <v>3.0991563600000003</v>
      </c>
      <c r="S539" s="201">
        <v>0</v>
      </c>
      <c r="T539" s="202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03" t="s">
        <v>173</v>
      </c>
      <c r="AT539" s="203" t="s">
        <v>168</v>
      </c>
      <c r="AU539" s="203" t="s">
        <v>80</v>
      </c>
      <c r="AY539" s="17" t="s">
        <v>166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17" t="s">
        <v>78</v>
      </c>
      <c r="BK539" s="204">
        <f>ROUND(I539*H539,2)</f>
        <v>0</v>
      </c>
      <c r="BL539" s="17" t="s">
        <v>173</v>
      </c>
      <c r="BM539" s="203" t="s">
        <v>808</v>
      </c>
    </row>
    <row r="540" spans="1:65" s="2" customFormat="1" ht="16.5" customHeight="1">
      <c r="A540" s="34"/>
      <c r="B540" s="35"/>
      <c r="C540" s="192" t="s">
        <v>809</v>
      </c>
      <c r="D540" s="192" t="s">
        <v>168</v>
      </c>
      <c r="E540" s="193" t="s">
        <v>810</v>
      </c>
      <c r="F540" s="194" t="s">
        <v>811</v>
      </c>
      <c r="G540" s="195" t="s">
        <v>245</v>
      </c>
      <c r="H540" s="196">
        <v>45</v>
      </c>
      <c r="I540" s="197"/>
      <c r="J540" s="198">
        <f>ROUND(I540*H540,2)</f>
        <v>0</v>
      </c>
      <c r="K540" s="194" t="s">
        <v>172</v>
      </c>
      <c r="L540" s="39"/>
      <c r="M540" s="199" t="s">
        <v>19</v>
      </c>
      <c r="N540" s="200" t="s">
        <v>42</v>
      </c>
      <c r="O540" s="64"/>
      <c r="P540" s="201">
        <f>O540*H540</f>
        <v>0</v>
      </c>
      <c r="Q540" s="201">
        <v>0</v>
      </c>
      <c r="R540" s="201">
        <f>Q540*H540</f>
        <v>0</v>
      </c>
      <c r="S540" s="201">
        <v>2</v>
      </c>
      <c r="T540" s="202">
        <f>S540*H540</f>
        <v>90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03" t="s">
        <v>173</v>
      </c>
      <c r="AT540" s="203" t="s">
        <v>168</v>
      </c>
      <c r="AU540" s="203" t="s">
        <v>80</v>
      </c>
      <c r="AY540" s="17" t="s">
        <v>166</v>
      </c>
      <c r="BE540" s="204">
        <f>IF(N540="základní",J540,0)</f>
        <v>0</v>
      </c>
      <c r="BF540" s="204">
        <f>IF(N540="snížená",J540,0)</f>
        <v>0</v>
      </c>
      <c r="BG540" s="204">
        <f>IF(N540="zákl. přenesená",J540,0)</f>
        <v>0</v>
      </c>
      <c r="BH540" s="204">
        <f>IF(N540="sníž. přenesená",J540,0)</f>
        <v>0</v>
      </c>
      <c r="BI540" s="204">
        <f>IF(N540="nulová",J540,0)</f>
        <v>0</v>
      </c>
      <c r="BJ540" s="17" t="s">
        <v>78</v>
      </c>
      <c r="BK540" s="204">
        <f>ROUND(I540*H540,2)</f>
        <v>0</v>
      </c>
      <c r="BL540" s="17" t="s">
        <v>173</v>
      </c>
      <c r="BM540" s="203" t="s">
        <v>812</v>
      </c>
    </row>
    <row r="541" spans="1:65" s="13" customFormat="1" ht="11.25">
      <c r="B541" s="209"/>
      <c r="C541" s="210"/>
      <c r="D541" s="205" t="s">
        <v>177</v>
      </c>
      <c r="E541" s="211" t="s">
        <v>19</v>
      </c>
      <c r="F541" s="212" t="s">
        <v>813</v>
      </c>
      <c r="G541" s="210"/>
      <c r="H541" s="211" t="s">
        <v>19</v>
      </c>
      <c r="I541" s="213"/>
      <c r="J541" s="210"/>
      <c r="K541" s="210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177</v>
      </c>
      <c r="AU541" s="218" t="s">
        <v>80</v>
      </c>
      <c r="AV541" s="13" t="s">
        <v>78</v>
      </c>
      <c r="AW541" s="13" t="s">
        <v>33</v>
      </c>
      <c r="AX541" s="13" t="s">
        <v>71</v>
      </c>
      <c r="AY541" s="218" t="s">
        <v>166</v>
      </c>
    </row>
    <row r="542" spans="1:65" s="14" customFormat="1" ht="11.25">
      <c r="B542" s="219"/>
      <c r="C542" s="220"/>
      <c r="D542" s="205" t="s">
        <v>177</v>
      </c>
      <c r="E542" s="221" t="s">
        <v>19</v>
      </c>
      <c r="F542" s="222" t="s">
        <v>814</v>
      </c>
      <c r="G542" s="220"/>
      <c r="H542" s="223">
        <v>15.4</v>
      </c>
      <c r="I542" s="224"/>
      <c r="J542" s="220"/>
      <c r="K542" s="220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177</v>
      </c>
      <c r="AU542" s="229" t="s">
        <v>80</v>
      </c>
      <c r="AV542" s="14" t="s">
        <v>80</v>
      </c>
      <c r="AW542" s="14" t="s">
        <v>33</v>
      </c>
      <c r="AX542" s="14" t="s">
        <v>71</v>
      </c>
      <c r="AY542" s="229" t="s">
        <v>166</v>
      </c>
    </row>
    <row r="543" spans="1:65" s="13" customFormat="1" ht="11.25">
      <c r="B543" s="209"/>
      <c r="C543" s="210"/>
      <c r="D543" s="205" t="s">
        <v>177</v>
      </c>
      <c r="E543" s="211" t="s">
        <v>19</v>
      </c>
      <c r="F543" s="212" t="s">
        <v>815</v>
      </c>
      <c r="G543" s="210"/>
      <c r="H543" s="211" t="s">
        <v>19</v>
      </c>
      <c r="I543" s="213"/>
      <c r="J543" s="210"/>
      <c r="K543" s="210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177</v>
      </c>
      <c r="AU543" s="218" t="s">
        <v>80</v>
      </c>
      <c r="AV543" s="13" t="s">
        <v>78</v>
      </c>
      <c r="AW543" s="13" t="s">
        <v>33</v>
      </c>
      <c r="AX543" s="13" t="s">
        <v>71</v>
      </c>
      <c r="AY543" s="218" t="s">
        <v>166</v>
      </c>
    </row>
    <row r="544" spans="1:65" s="14" customFormat="1" ht="11.25">
      <c r="B544" s="219"/>
      <c r="C544" s="220"/>
      <c r="D544" s="205" t="s">
        <v>177</v>
      </c>
      <c r="E544" s="221" t="s">
        <v>19</v>
      </c>
      <c r="F544" s="222" t="s">
        <v>816</v>
      </c>
      <c r="G544" s="220"/>
      <c r="H544" s="223">
        <v>1.6</v>
      </c>
      <c r="I544" s="224"/>
      <c r="J544" s="220"/>
      <c r="K544" s="220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177</v>
      </c>
      <c r="AU544" s="229" t="s">
        <v>80</v>
      </c>
      <c r="AV544" s="14" t="s">
        <v>80</v>
      </c>
      <c r="AW544" s="14" t="s">
        <v>33</v>
      </c>
      <c r="AX544" s="14" t="s">
        <v>71</v>
      </c>
      <c r="AY544" s="229" t="s">
        <v>166</v>
      </c>
    </row>
    <row r="545" spans="1:65" s="13" customFormat="1" ht="11.25">
      <c r="B545" s="209"/>
      <c r="C545" s="210"/>
      <c r="D545" s="205" t="s">
        <v>177</v>
      </c>
      <c r="E545" s="211" t="s">
        <v>19</v>
      </c>
      <c r="F545" s="212" t="s">
        <v>817</v>
      </c>
      <c r="G545" s="210"/>
      <c r="H545" s="211" t="s">
        <v>19</v>
      </c>
      <c r="I545" s="213"/>
      <c r="J545" s="210"/>
      <c r="K545" s="210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177</v>
      </c>
      <c r="AU545" s="218" t="s">
        <v>80</v>
      </c>
      <c r="AV545" s="13" t="s">
        <v>78</v>
      </c>
      <c r="AW545" s="13" t="s">
        <v>33</v>
      </c>
      <c r="AX545" s="13" t="s">
        <v>71</v>
      </c>
      <c r="AY545" s="218" t="s">
        <v>166</v>
      </c>
    </row>
    <row r="546" spans="1:65" s="14" customFormat="1" ht="11.25">
      <c r="B546" s="219"/>
      <c r="C546" s="220"/>
      <c r="D546" s="205" t="s">
        <v>177</v>
      </c>
      <c r="E546" s="221" t="s">
        <v>19</v>
      </c>
      <c r="F546" s="222" t="s">
        <v>818</v>
      </c>
      <c r="G546" s="220"/>
      <c r="H546" s="223">
        <v>2</v>
      </c>
      <c r="I546" s="224"/>
      <c r="J546" s="220"/>
      <c r="K546" s="220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177</v>
      </c>
      <c r="AU546" s="229" t="s">
        <v>80</v>
      </c>
      <c r="AV546" s="14" t="s">
        <v>80</v>
      </c>
      <c r="AW546" s="14" t="s">
        <v>33</v>
      </c>
      <c r="AX546" s="14" t="s">
        <v>71</v>
      </c>
      <c r="AY546" s="229" t="s">
        <v>166</v>
      </c>
    </row>
    <row r="547" spans="1:65" s="13" customFormat="1" ht="11.25">
      <c r="B547" s="209"/>
      <c r="C547" s="210"/>
      <c r="D547" s="205" t="s">
        <v>177</v>
      </c>
      <c r="E547" s="211" t="s">
        <v>19</v>
      </c>
      <c r="F547" s="212" t="s">
        <v>819</v>
      </c>
      <c r="G547" s="210"/>
      <c r="H547" s="211" t="s">
        <v>19</v>
      </c>
      <c r="I547" s="213"/>
      <c r="J547" s="210"/>
      <c r="K547" s="210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177</v>
      </c>
      <c r="AU547" s="218" t="s">
        <v>80</v>
      </c>
      <c r="AV547" s="13" t="s">
        <v>78</v>
      </c>
      <c r="AW547" s="13" t="s">
        <v>33</v>
      </c>
      <c r="AX547" s="13" t="s">
        <v>71</v>
      </c>
      <c r="AY547" s="218" t="s">
        <v>166</v>
      </c>
    </row>
    <row r="548" spans="1:65" s="14" customFormat="1" ht="11.25">
      <c r="B548" s="219"/>
      <c r="C548" s="220"/>
      <c r="D548" s="205" t="s">
        <v>177</v>
      </c>
      <c r="E548" s="221" t="s">
        <v>19</v>
      </c>
      <c r="F548" s="222" t="s">
        <v>820</v>
      </c>
      <c r="G548" s="220"/>
      <c r="H548" s="223">
        <v>26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177</v>
      </c>
      <c r="AU548" s="229" t="s">
        <v>80</v>
      </c>
      <c r="AV548" s="14" t="s">
        <v>80</v>
      </c>
      <c r="AW548" s="14" t="s">
        <v>33</v>
      </c>
      <c r="AX548" s="14" t="s">
        <v>71</v>
      </c>
      <c r="AY548" s="229" t="s">
        <v>166</v>
      </c>
    </row>
    <row r="549" spans="1:65" s="15" customFormat="1" ht="11.25">
      <c r="B549" s="230"/>
      <c r="C549" s="231"/>
      <c r="D549" s="205" t="s">
        <v>177</v>
      </c>
      <c r="E549" s="232" t="s">
        <v>19</v>
      </c>
      <c r="F549" s="233" t="s">
        <v>191</v>
      </c>
      <c r="G549" s="231"/>
      <c r="H549" s="234">
        <v>45</v>
      </c>
      <c r="I549" s="235"/>
      <c r="J549" s="231"/>
      <c r="K549" s="231"/>
      <c r="L549" s="236"/>
      <c r="M549" s="237"/>
      <c r="N549" s="238"/>
      <c r="O549" s="238"/>
      <c r="P549" s="238"/>
      <c r="Q549" s="238"/>
      <c r="R549" s="238"/>
      <c r="S549" s="238"/>
      <c r="T549" s="239"/>
      <c r="AT549" s="240" t="s">
        <v>177</v>
      </c>
      <c r="AU549" s="240" t="s">
        <v>80</v>
      </c>
      <c r="AV549" s="15" t="s">
        <v>173</v>
      </c>
      <c r="AW549" s="15" t="s">
        <v>33</v>
      </c>
      <c r="AX549" s="15" t="s">
        <v>78</v>
      </c>
      <c r="AY549" s="240" t="s">
        <v>166</v>
      </c>
    </row>
    <row r="550" spans="1:65" s="2" customFormat="1" ht="16.5" customHeight="1">
      <c r="A550" s="34"/>
      <c r="B550" s="35"/>
      <c r="C550" s="192" t="s">
        <v>821</v>
      </c>
      <c r="D550" s="192" t="s">
        <v>168</v>
      </c>
      <c r="E550" s="193" t="s">
        <v>822</v>
      </c>
      <c r="F550" s="194" t="s">
        <v>823</v>
      </c>
      <c r="G550" s="195" t="s">
        <v>630</v>
      </c>
      <c r="H550" s="196">
        <v>13</v>
      </c>
      <c r="I550" s="197"/>
      <c r="J550" s="198">
        <f>ROUND(I550*H550,2)</f>
        <v>0</v>
      </c>
      <c r="K550" s="194" t="s">
        <v>172</v>
      </c>
      <c r="L550" s="39"/>
      <c r="M550" s="199" t="s">
        <v>19</v>
      </c>
      <c r="N550" s="200" t="s">
        <v>42</v>
      </c>
      <c r="O550" s="64"/>
      <c r="P550" s="201">
        <f>O550*H550</f>
        <v>0</v>
      </c>
      <c r="Q550" s="201">
        <v>0</v>
      </c>
      <c r="R550" s="201">
        <f>Q550*H550</f>
        <v>0</v>
      </c>
      <c r="S550" s="201">
        <v>0.48199999999999998</v>
      </c>
      <c r="T550" s="202">
        <f>S550*H550</f>
        <v>6.266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03" t="s">
        <v>173</v>
      </c>
      <c r="AT550" s="203" t="s">
        <v>168</v>
      </c>
      <c r="AU550" s="203" t="s">
        <v>80</v>
      </c>
      <c r="AY550" s="17" t="s">
        <v>166</v>
      </c>
      <c r="BE550" s="204">
        <f>IF(N550="základní",J550,0)</f>
        <v>0</v>
      </c>
      <c r="BF550" s="204">
        <f>IF(N550="snížená",J550,0)</f>
        <v>0</v>
      </c>
      <c r="BG550" s="204">
        <f>IF(N550="zákl. přenesená",J550,0)</f>
        <v>0</v>
      </c>
      <c r="BH550" s="204">
        <f>IF(N550="sníž. přenesená",J550,0)</f>
        <v>0</v>
      </c>
      <c r="BI550" s="204">
        <f>IF(N550="nulová",J550,0)</f>
        <v>0</v>
      </c>
      <c r="BJ550" s="17" t="s">
        <v>78</v>
      </c>
      <c r="BK550" s="204">
        <f>ROUND(I550*H550,2)</f>
        <v>0</v>
      </c>
      <c r="BL550" s="17" t="s">
        <v>173</v>
      </c>
      <c r="BM550" s="203" t="s">
        <v>824</v>
      </c>
    </row>
    <row r="551" spans="1:65" s="2" customFormat="1" ht="16.5" customHeight="1">
      <c r="A551" s="34"/>
      <c r="B551" s="35"/>
      <c r="C551" s="192" t="s">
        <v>825</v>
      </c>
      <c r="D551" s="192" t="s">
        <v>168</v>
      </c>
      <c r="E551" s="193" t="s">
        <v>826</v>
      </c>
      <c r="F551" s="194" t="s">
        <v>827</v>
      </c>
      <c r="G551" s="195" t="s">
        <v>630</v>
      </c>
      <c r="H551" s="196">
        <v>11</v>
      </c>
      <c r="I551" s="197"/>
      <c r="J551" s="198">
        <f>ROUND(I551*H551,2)</f>
        <v>0</v>
      </c>
      <c r="K551" s="194" t="s">
        <v>172</v>
      </c>
      <c r="L551" s="39"/>
      <c r="M551" s="199" t="s">
        <v>19</v>
      </c>
      <c r="N551" s="200" t="s">
        <v>42</v>
      </c>
      <c r="O551" s="64"/>
      <c r="P551" s="201">
        <f>O551*H551</f>
        <v>0</v>
      </c>
      <c r="Q551" s="201">
        <v>0</v>
      </c>
      <c r="R551" s="201">
        <f>Q551*H551</f>
        <v>0</v>
      </c>
      <c r="S551" s="201">
        <v>8.6999999999999994E-2</v>
      </c>
      <c r="T551" s="202">
        <f>S551*H551</f>
        <v>0.95699999999999996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203" t="s">
        <v>173</v>
      </c>
      <c r="AT551" s="203" t="s">
        <v>168</v>
      </c>
      <c r="AU551" s="203" t="s">
        <v>80</v>
      </c>
      <c r="AY551" s="17" t="s">
        <v>166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17" t="s">
        <v>78</v>
      </c>
      <c r="BK551" s="204">
        <f>ROUND(I551*H551,2)</f>
        <v>0</v>
      </c>
      <c r="BL551" s="17" t="s">
        <v>173</v>
      </c>
      <c r="BM551" s="203" t="s">
        <v>828</v>
      </c>
    </row>
    <row r="552" spans="1:65" s="2" customFormat="1" ht="21.75" customHeight="1">
      <c r="A552" s="34"/>
      <c r="B552" s="35"/>
      <c r="C552" s="192" t="s">
        <v>829</v>
      </c>
      <c r="D552" s="192" t="s">
        <v>168</v>
      </c>
      <c r="E552" s="193" t="s">
        <v>830</v>
      </c>
      <c r="F552" s="194" t="s">
        <v>831</v>
      </c>
      <c r="G552" s="195" t="s">
        <v>630</v>
      </c>
      <c r="H552" s="196">
        <v>11</v>
      </c>
      <c r="I552" s="197"/>
      <c r="J552" s="198">
        <f>ROUND(I552*H552,2)</f>
        <v>0</v>
      </c>
      <c r="K552" s="194" t="s">
        <v>172</v>
      </c>
      <c r="L552" s="39"/>
      <c r="M552" s="199" t="s">
        <v>19</v>
      </c>
      <c r="N552" s="200" t="s">
        <v>42</v>
      </c>
      <c r="O552" s="64"/>
      <c r="P552" s="201">
        <f>O552*H552</f>
        <v>0</v>
      </c>
      <c r="Q552" s="201">
        <v>0</v>
      </c>
      <c r="R552" s="201">
        <f>Q552*H552</f>
        <v>0</v>
      </c>
      <c r="S552" s="201">
        <v>2.5000000000000001E-2</v>
      </c>
      <c r="T552" s="202">
        <f>S552*H552</f>
        <v>0.27500000000000002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203" t="s">
        <v>173</v>
      </c>
      <c r="AT552" s="203" t="s">
        <v>168</v>
      </c>
      <c r="AU552" s="203" t="s">
        <v>80</v>
      </c>
      <c r="AY552" s="17" t="s">
        <v>166</v>
      </c>
      <c r="BE552" s="204">
        <f>IF(N552="základní",J552,0)</f>
        <v>0</v>
      </c>
      <c r="BF552" s="204">
        <f>IF(N552="snížená",J552,0)</f>
        <v>0</v>
      </c>
      <c r="BG552" s="204">
        <f>IF(N552="zákl. přenesená",J552,0)</f>
        <v>0</v>
      </c>
      <c r="BH552" s="204">
        <f>IF(N552="sníž. přenesená",J552,0)</f>
        <v>0</v>
      </c>
      <c r="BI552" s="204">
        <f>IF(N552="nulová",J552,0)</f>
        <v>0</v>
      </c>
      <c r="BJ552" s="17" t="s">
        <v>78</v>
      </c>
      <c r="BK552" s="204">
        <f>ROUND(I552*H552,2)</f>
        <v>0</v>
      </c>
      <c r="BL552" s="17" t="s">
        <v>173</v>
      </c>
      <c r="BM552" s="203" t="s">
        <v>832</v>
      </c>
    </row>
    <row r="553" spans="1:65" s="14" customFormat="1" ht="11.25">
      <c r="B553" s="219"/>
      <c r="C553" s="220"/>
      <c r="D553" s="205" t="s">
        <v>177</v>
      </c>
      <c r="E553" s="221" t="s">
        <v>19</v>
      </c>
      <c r="F553" s="222" t="s">
        <v>833</v>
      </c>
      <c r="G553" s="220"/>
      <c r="H553" s="223">
        <v>11</v>
      </c>
      <c r="I553" s="224"/>
      <c r="J553" s="220"/>
      <c r="K553" s="220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177</v>
      </c>
      <c r="AU553" s="229" t="s">
        <v>80</v>
      </c>
      <c r="AV553" s="14" t="s">
        <v>80</v>
      </c>
      <c r="AW553" s="14" t="s">
        <v>33</v>
      </c>
      <c r="AX553" s="14" t="s">
        <v>78</v>
      </c>
      <c r="AY553" s="229" t="s">
        <v>166</v>
      </c>
    </row>
    <row r="554" spans="1:65" s="2" customFormat="1" ht="16.5" customHeight="1">
      <c r="A554" s="34"/>
      <c r="B554" s="35"/>
      <c r="C554" s="192" t="s">
        <v>580</v>
      </c>
      <c r="D554" s="192" t="s">
        <v>168</v>
      </c>
      <c r="E554" s="193" t="s">
        <v>834</v>
      </c>
      <c r="F554" s="194" t="s">
        <v>835</v>
      </c>
      <c r="G554" s="195" t="s">
        <v>245</v>
      </c>
      <c r="H554" s="196">
        <v>65</v>
      </c>
      <c r="I554" s="197"/>
      <c r="J554" s="198">
        <f>ROUND(I554*H554,2)</f>
        <v>0</v>
      </c>
      <c r="K554" s="194" t="s">
        <v>172</v>
      </c>
      <c r="L554" s="39"/>
      <c r="M554" s="199" t="s">
        <v>19</v>
      </c>
      <c r="N554" s="200" t="s">
        <v>42</v>
      </c>
      <c r="O554" s="64"/>
      <c r="P554" s="201">
        <f>O554*H554</f>
        <v>0</v>
      </c>
      <c r="Q554" s="201">
        <v>0</v>
      </c>
      <c r="R554" s="201">
        <f>Q554*H554</f>
        <v>0</v>
      </c>
      <c r="S554" s="201">
        <v>2.6</v>
      </c>
      <c r="T554" s="202">
        <f>S554*H554</f>
        <v>169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3" t="s">
        <v>173</v>
      </c>
      <c r="AT554" s="203" t="s">
        <v>168</v>
      </c>
      <c r="AU554" s="203" t="s">
        <v>80</v>
      </c>
      <c r="AY554" s="17" t="s">
        <v>166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17" t="s">
        <v>78</v>
      </c>
      <c r="BK554" s="204">
        <f>ROUND(I554*H554,2)</f>
        <v>0</v>
      </c>
      <c r="BL554" s="17" t="s">
        <v>173</v>
      </c>
      <c r="BM554" s="203" t="s">
        <v>836</v>
      </c>
    </row>
    <row r="555" spans="1:65" s="14" customFormat="1" ht="11.25">
      <c r="B555" s="219"/>
      <c r="C555" s="220"/>
      <c r="D555" s="205" t="s">
        <v>177</v>
      </c>
      <c r="E555" s="221" t="s">
        <v>19</v>
      </c>
      <c r="F555" s="222" t="s">
        <v>837</v>
      </c>
      <c r="G555" s="220"/>
      <c r="H555" s="223">
        <v>65</v>
      </c>
      <c r="I555" s="224"/>
      <c r="J555" s="220"/>
      <c r="K555" s="220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177</v>
      </c>
      <c r="AU555" s="229" t="s">
        <v>80</v>
      </c>
      <c r="AV555" s="14" t="s">
        <v>80</v>
      </c>
      <c r="AW555" s="14" t="s">
        <v>33</v>
      </c>
      <c r="AX555" s="14" t="s">
        <v>78</v>
      </c>
      <c r="AY555" s="229" t="s">
        <v>166</v>
      </c>
    </row>
    <row r="556" spans="1:65" s="12" customFormat="1" ht="22.9" customHeight="1">
      <c r="B556" s="176"/>
      <c r="C556" s="177"/>
      <c r="D556" s="178" t="s">
        <v>70</v>
      </c>
      <c r="E556" s="190" t="s">
        <v>838</v>
      </c>
      <c r="F556" s="190" t="s">
        <v>839</v>
      </c>
      <c r="G556" s="177"/>
      <c r="H556" s="177"/>
      <c r="I556" s="180"/>
      <c r="J556" s="191">
        <f>BK556</f>
        <v>0</v>
      </c>
      <c r="K556" s="177"/>
      <c r="L556" s="182"/>
      <c r="M556" s="183"/>
      <c r="N556" s="184"/>
      <c r="O556" s="184"/>
      <c r="P556" s="185">
        <f>SUM(P557:P569)</f>
        <v>0</v>
      </c>
      <c r="Q556" s="184"/>
      <c r="R556" s="185">
        <f>SUM(R557:R569)</f>
        <v>0</v>
      </c>
      <c r="S556" s="184"/>
      <c r="T556" s="186">
        <f>SUM(T557:T569)</f>
        <v>0</v>
      </c>
      <c r="AR556" s="187" t="s">
        <v>78</v>
      </c>
      <c r="AT556" s="188" t="s">
        <v>70</v>
      </c>
      <c r="AU556" s="188" t="s">
        <v>78</v>
      </c>
      <c r="AY556" s="187" t="s">
        <v>166</v>
      </c>
      <c r="BK556" s="189">
        <f>SUM(BK557:BK569)</f>
        <v>0</v>
      </c>
    </row>
    <row r="557" spans="1:65" s="2" customFormat="1" ht="21.75" customHeight="1">
      <c r="A557" s="34"/>
      <c r="B557" s="35"/>
      <c r="C557" s="192" t="s">
        <v>840</v>
      </c>
      <c r="D557" s="192" t="s">
        <v>168</v>
      </c>
      <c r="E557" s="193" t="s">
        <v>841</v>
      </c>
      <c r="F557" s="194" t="s">
        <v>842</v>
      </c>
      <c r="G557" s="195" t="s">
        <v>334</v>
      </c>
      <c r="H557" s="196">
        <v>6973.7330000000002</v>
      </c>
      <c r="I557" s="197"/>
      <c r="J557" s="198">
        <f>ROUND(I557*H557,2)</f>
        <v>0</v>
      </c>
      <c r="K557" s="194" t="s">
        <v>172</v>
      </c>
      <c r="L557" s="39"/>
      <c r="M557" s="199" t="s">
        <v>19</v>
      </c>
      <c r="N557" s="200" t="s">
        <v>42</v>
      </c>
      <c r="O557" s="64"/>
      <c r="P557" s="201">
        <f>O557*H557</f>
        <v>0</v>
      </c>
      <c r="Q557" s="201">
        <v>0</v>
      </c>
      <c r="R557" s="201">
        <f>Q557*H557</f>
        <v>0</v>
      </c>
      <c r="S557" s="201">
        <v>0</v>
      </c>
      <c r="T557" s="202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203" t="s">
        <v>173</v>
      </c>
      <c r="AT557" s="203" t="s">
        <v>168</v>
      </c>
      <c r="AU557" s="203" t="s">
        <v>80</v>
      </c>
      <c r="AY557" s="17" t="s">
        <v>166</v>
      </c>
      <c r="BE557" s="204">
        <f>IF(N557="základní",J557,0)</f>
        <v>0</v>
      </c>
      <c r="BF557" s="204">
        <f>IF(N557="snížená",J557,0)</f>
        <v>0</v>
      </c>
      <c r="BG557" s="204">
        <f>IF(N557="zákl. přenesená",J557,0)</f>
        <v>0</v>
      </c>
      <c r="BH557" s="204">
        <f>IF(N557="sníž. přenesená",J557,0)</f>
        <v>0</v>
      </c>
      <c r="BI557" s="204">
        <f>IF(N557="nulová",J557,0)</f>
        <v>0</v>
      </c>
      <c r="BJ557" s="17" t="s">
        <v>78</v>
      </c>
      <c r="BK557" s="204">
        <f>ROUND(I557*H557,2)</f>
        <v>0</v>
      </c>
      <c r="BL557" s="17" t="s">
        <v>173</v>
      </c>
      <c r="BM557" s="203" t="s">
        <v>843</v>
      </c>
    </row>
    <row r="558" spans="1:65" s="2" customFormat="1" ht="21.75" customHeight="1">
      <c r="A558" s="34"/>
      <c r="B558" s="35"/>
      <c r="C558" s="192" t="s">
        <v>844</v>
      </c>
      <c r="D558" s="192" t="s">
        <v>168</v>
      </c>
      <c r="E558" s="193" t="s">
        <v>845</v>
      </c>
      <c r="F558" s="194" t="s">
        <v>846</v>
      </c>
      <c r="G558" s="195" t="s">
        <v>334</v>
      </c>
      <c r="H558" s="196">
        <v>6973.7330000000002</v>
      </c>
      <c r="I558" s="197"/>
      <c r="J558" s="198">
        <f>ROUND(I558*H558,2)</f>
        <v>0</v>
      </c>
      <c r="K558" s="194" t="s">
        <v>172</v>
      </c>
      <c r="L558" s="39"/>
      <c r="M558" s="199" t="s">
        <v>19</v>
      </c>
      <c r="N558" s="200" t="s">
        <v>42</v>
      </c>
      <c r="O558" s="64"/>
      <c r="P558" s="201">
        <f>O558*H558</f>
        <v>0</v>
      </c>
      <c r="Q558" s="201">
        <v>0</v>
      </c>
      <c r="R558" s="201">
        <f>Q558*H558</f>
        <v>0</v>
      </c>
      <c r="S558" s="201">
        <v>0</v>
      </c>
      <c r="T558" s="202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203" t="s">
        <v>173</v>
      </c>
      <c r="AT558" s="203" t="s">
        <v>168</v>
      </c>
      <c r="AU558" s="203" t="s">
        <v>80</v>
      </c>
      <c r="AY558" s="17" t="s">
        <v>166</v>
      </c>
      <c r="BE558" s="204">
        <f>IF(N558="základní",J558,0)</f>
        <v>0</v>
      </c>
      <c r="BF558" s="204">
        <f>IF(N558="snížená",J558,0)</f>
        <v>0</v>
      </c>
      <c r="BG558" s="204">
        <f>IF(N558="zákl. přenesená",J558,0)</f>
        <v>0</v>
      </c>
      <c r="BH558" s="204">
        <f>IF(N558="sníž. přenesená",J558,0)</f>
        <v>0</v>
      </c>
      <c r="BI558" s="204">
        <f>IF(N558="nulová",J558,0)</f>
        <v>0</v>
      </c>
      <c r="BJ558" s="17" t="s">
        <v>78</v>
      </c>
      <c r="BK558" s="204">
        <f>ROUND(I558*H558,2)</f>
        <v>0</v>
      </c>
      <c r="BL558" s="17" t="s">
        <v>173</v>
      </c>
      <c r="BM558" s="203" t="s">
        <v>847</v>
      </c>
    </row>
    <row r="559" spans="1:65" s="2" customFormat="1" ht="33" customHeight="1">
      <c r="A559" s="34"/>
      <c r="B559" s="35"/>
      <c r="C559" s="192" t="s">
        <v>848</v>
      </c>
      <c r="D559" s="192" t="s">
        <v>168</v>
      </c>
      <c r="E559" s="193" t="s">
        <v>849</v>
      </c>
      <c r="F559" s="194" t="s">
        <v>850</v>
      </c>
      <c r="G559" s="195" t="s">
        <v>334</v>
      </c>
      <c r="H559" s="196">
        <v>132500.927</v>
      </c>
      <c r="I559" s="197"/>
      <c r="J559" s="198">
        <f>ROUND(I559*H559,2)</f>
        <v>0</v>
      </c>
      <c r="K559" s="194" t="s">
        <v>172</v>
      </c>
      <c r="L559" s="39"/>
      <c r="M559" s="199" t="s">
        <v>19</v>
      </c>
      <c r="N559" s="200" t="s">
        <v>42</v>
      </c>
      <c r="O559" s="64"/>
      <c r="P559" s="201">
        <f>O559*H559</f>
        <v>0</v>
      </c>
      <c r="Q559" s="201">
        <v>0</v>
      </c>
      <c r="R559" s="201">
        <f>Q559*H559</f>
        <v>0</v>
      </c>
      <c r="S559" s="201">
        <v>0</v>
      </c>
      <c r="T559" s="202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203" t="s">
        <v>173</v>
      </c>
      <c r="AT559" s="203" t="s">
        <v>168</v>
      </c>
      <c r="AU559" s="203" t="s">
        <v>80</v>
      </c>
      <c r="AY559" s="17" t="s">
        <v>166</v>
      </c>
      <c r="BE559" s="204">
        <f>IF(N559="základní",J559,0)</f>
        <v>0</v>
      </c>
      <c r="BF559" s="204">
        <f>IF(N559="snížená",J559,0)</f>
        <v>0</v>
      </c>
      <c r="BG559" s="204">
        <f>IF(N559="zákl. přenesená",J559,0)</f>
        <v>0</v>
      </c>
      <c r="BH559" s="204">
        <f>IF(N559="sníž. přenesená",J559,0)</f>
        <v>0</v>
      </c>
      <c r="BI559" s="204">
        <f>IF(N559="nulová",J559,0)</f>
        <v>0</v>
      </c>
      <c r="BJ559" s="17" t="s">
        <v>78</v>
      </c>
      <c r="BK559" s="204">
        <f>ROUND(I559*H559,2)</f>
        <v>0</v>
      </c>
      <c r="BL559" s="17" t="s">
        <v>173</v>
      </c>
      <c r="BM559" s="203" t="s">
        <v>851</v>
      </c>
    </row>
    <row r="560" spans="1:65" s="2" customFormat="1" ht="19.5">
      <c r="A560" s="34"/>
      <c r="B560" s="35"/>
      <c r="C560" s="36"/>
      <c r="D560" s="205" t="s">
        <v>175</v>
      </c>
      <c r="E560" s="36"/>
      <c r="F560" s="206" t="s">
        <v>321</v>
      </c>
      <c r="G560" s="36"/>
      <c r="H560" s="36"/>
      <c r="I560" s="115"/>
      <c r="J560" s="36"/>
      <c r="K560" s="36"/>
      <c r="L560" s="39"/>
      <c r="M560" s="207"/>
      <c r="N560" s="208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175</v>
      </c>
      <c r="AU560" s="17" t="s">
        <v>80</v>
      </c>
    </row>
    <row r="561" spans="1:65" s="14" customFormat="1" ht="11.25">
      <c r="B561" s="219"/>
      <c r="C561" s="220"/>
      <c r="D561" s="205" t="s">
        <v>177</v>
      </c>
      <c r="E561" s="220"/>
      <c r="F561" s="222" t="s">
        <v>852</v>
      </c>
      <c r="G561" s="220"/>
      <c r="H561" s="223">
        <v>132500.927</v>
      </c>
      <c r="I561" s="224"/>
      <c r="J561" s="220"/>
      <c r="K561" s="220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177</v>
      </c>
      <c r="AU561" s="229" t="s">
        <v>80</v>
      </c>
      <c r="AV561" s="14" t="s">
        <v>80</v>
      </c>
      <c r="AW561" s="14" t="s">
        <v>4</v>
      </c>
      <c r="AX561" s="14" t="s">
        <v>78</v>
      </c>
      <c r="AY561" s="229" t="s">
        <v>166</v>
      </c>
    </row>
    <row r="562" spans="1:65" s="2" customFormat="1" ht="33" customHeight="1">
      <c r="A562" s="34"/>
      <c r="B562" s="35"/>
      <c r="C562" s="192" t="s">
        <v>853</v>
      </c>
      <c r="D562" s="192" t="s">
        <v>168</v>
      </c>
      <c r="E562" s="193" t="s">
        <v>854</v>
      </c>
      <c r="F562" s="194" t="s">
        <v>855</v>
      </c>
      <c r="G562" s="195" t="s">
        <v>334</v>
      </c>
      <c r="H562" s="196">
        <v>1031.01</v>
      </c>
      <c r="I562" s="197"/>
      <c r="J562" s="198">
        <f>ROUND(I562*H562,2)</f>
        <v>0</v>
      </c>
      <c r="K562" s="194" t="s">
        <v>172</v>
      </c>
      <c r="L562" s="39"/>
      <c r="M562" s="199" t="s">
        <v>19</v>
      </c>
      <c r="N562" s="200" t="s">
        <v>42</v>
      </c>
      <c r="O562" s="64"/>
      <c r="P562" s="201">
        <f>O562*H562</f>
        <v>0</v>
      </c>
      <c r="Q562" s="201">
        <v>0</v>
      </c>
      <c r="R562" s="201">
        <f>Q562*H562</f>
        <v>0</v>
      </c>
      <c r="S562" s="201">
        <v>0</v>
      </c>
      <c r="T562" s="202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3" t="s">
        <v>173</v>
      </c>
      <c r="AT562" s="203" t="s">
        <v>168</v>
      </c>
      <c r="AU562" s="203" t="s">
        <v>80</v>
      </c>
      <c r="AY562" s="17" t="s">
        <v>166</v>
      </c>
      <c r="BE562" s="204">
        <f>IF(N562="základní",J562,0)</f>
        <v>0</v>
      </c>
      <c r="BF562" s="204">
        <f>IF(N562="snížená",J562,0)</f>
        <v>0</v>
      </c>
      <c r="BG562" s="204">
        <f>IF(N562="zákl. přenesená",J562,0)</f>
        <v>0</v>
      </c>
      <c r="BH562" s="204">
        <f>IF(N562="sníž. přenesená",J562,0)</f>
        <v>0</v>
      </c>
      <c r="BI562" s="204">
        <f>IF(N562="nulová",J562,0)</f>
        <v>0</v>
      </c>
      <c r="BJ562" s="17" t="s">
        <v>78</v>
      </c>
      <c r="BK562" s="204">
        <f>ROUND(I562*H562,2)</f>
        <v>0</v>
      </c>
      <c r="BL562" s="17" t="s">
        <v>173</v>
      </c>
      <c r="BM562" s="203" t="s">
        <v>856</v>
      </c>
    </row>
    <row r="563" spans="1:65" s="14" customFormat="1" ht="11.25">
      <c r="B563" s="219"/>
      <c r="C563" s="220"/>
      <c r="D563" s="205" t="s">
        <v>177</v>
      </c>
      <c r="E563" s="221" t="s">
        <v>19</v>
      </c>
      <c r="F563" s="222" t="s">
        <v>857</v>
      </c>
      <c r="G563" s="220"/>
      <c r="H563" s="223">
        <v>1031.01</v>
      </c>
      <c r="I563" s="224"/>
      <c r="J563" s="220"/>
      <c r="K563" s="220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177</v>
      </c>
      <c r="AU563" s="229" t="s">
        <v>80</v>
      </c>
      <c r="AV563" s="14" t="s">
        <v>80</v>
      </c>
      <c r="AW563" s="14" t="s">
        <v>33</v>
      </c>
      <c r="AX563" s="14" t="s">
        <v>78</v>
      </c>
      <c r="AY563" s="229" t="s">
        <v>166</v>
      </c>
    </row>
    <row r="564" spans="1:65" s="2" customFormat="1" ht="33" customHeight="1">
      <c r="A564" s="34"/>
      <c r="B564" s="35"/>
      <c r="C564" s="192" t="s">
        <v>858</v>
      </c>
      <c r="D564" s="192" t="s">
        <v>168</v>
      </c>
      <c r="E564" s="193" t="s">
        <v>859</v>
      </c>
      <c r="F564" s="194" t="s">
        <v>860</v>
      </c>
      <c r="G564" s="195" t="s">
        <v>334</v>
      </c>
      <c r="H564" s="196">
        <v>12.448</v>
      </c>
      <c r="I564" s="197"/>
      <c r="J564" s="198">
        <f>ROUND(I564*H564,2)</f>
        <v>0</v>
      </c>
      <c r="K564" s="194" t="s">
        <v>172</v>
      </c>
      <c r="L564" s="39"/>
      <c r="M564" s="199" t="s">
        <v>19</v>
      </c>
      <c r="N564" s="200" t="s">
        <v>42</v>
      </c>
      <c r="O564" s="64"/>
      <c r="P564" s="201">
        <f>O564*H564</f>
        <v>0</v>
      </c>
      <c r="Q564" s="201">
        <v>0</v>
      </c>
      <c r="R564" s="201">
        <f>Q564*H564</f>
        <v>0</v>
      </c>
      <c r="S564" s="201">
        <v>0</v>
      </c>
      <c r="T564" s="202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203" t="s">
        <v>173</v>
      </c>
      <c r="AT564" s="203" t="s">
        <v>168</v>
      </c>
      <c r="AU564" s="203" t="s">
        <v>80</v>
      </c>
      <c r="AY564" s="17" t="s">
        <v>166</v>
      </c>
      <c r="BE564" s="204">
        <f>IF(N564="základní",J564,0)</f>
        <v>0</v>
      </c>
      <c r="BF564" s="204">
        <f>IF(N564="snížená",J564,0)</f>
        <v>0</v>
      </c>
      <c r="BG564" s="204">
        <f>IF(N564="zákl. přenesená",J564,0)</f>
        <v>0</v>
      </c>
      <c r="BH564" s="204">
        <f>IF(N564="sníž. přenesená",J564,0)</f>
        <v>0</v>
      </c>
      <c r="BI564" s="204">
        <f>IF(N564="nulová",J564,0)</f>
        <v>0</v>
      </c>
      <c r="BJ564" s="17" t="s">
        <v>78</v>
      </c>
      <c r="BK564" s="204">
        <f>ROUND(I564*H564,2)</f>
        <v>0</v>
      </c>
      <c r="BL564" s="17" t="s">
        <v>173</v>
      </c>
      <c r="BM564" s="203" t="s">
        <v>861</v>
      </c>
    </row>
    <row r="565" spans="1:65" s="14" customFormat="1" ht="11.25">
      <c r="B565" s="219"/>
      <c r="C565" s="220"/>
      <c r="D565" s="205" t="s">
        <v>177</v>
      </c>
      <c r="E565" s="221" t="s">
        <v>19</v>
      </c>
      <c r="F565" s="222" t="s">
        <v>862</v>
      </c>
      <c r="G565" s="220"/>
      <c r="H565" s="223">
        <v>12.448</v>
      </c>
      <c r="I565" s="224"/>
      <c r="J565" s="220"/>
      <c r="K565" s="220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177</v>
      </c>
      <c r="AU565" s="229" t="s">
        <v>80</v>
      </c>
      <c r="AV565" s="14" t="s">
        <v>80</v>
      </c>
      <c r="AW565" s="14" t="s">
        <v>33</v>
      </c>
      <c r="AX565" s="14" t="s">
        <v>78</v>
      </c>
      <c r="AY565" s="229" t="s">
        <v>166</v>
      </c>
    </row>
    <row r="566" spans="1:65" s="2" customFormat="1" ht="33" customHeight="1">
      <c r="A566" s="34"/>
      <c r="B566" s="35"/>
      <c r="C566" s="192" t="s">
        <v>863</v>
      </c>
      <c r="D566" s="192" t="s">
        <v>168</v>
      </c>
      <c r="E566" s="193" t="s">
        <v>864</v>
      </c>
      <c r="F566" s="194" t="s">
        <v>865</v>
      </c>
      <c r="G566" s="195" t="s">
        <v>334</v>
      </c>
      <c r="H566" s="196">
        <v>1045.58</v>
      </c>
      <c r="I566" s="197"/>
      <c r="J566" s="198">
        <f>ROUND(I566*H566,2)</f>
        <v>0</v>
      </c>
      <c r="K566" s="194" t="s">
        <v>172</v>
      </c>
      <c r="L566" s="39"/>
      <c r="M566" s="199" t="s">
        <v>19</v>
      </c>
      <c r="N566" s="200" t="s">
        <v>42</v>
      </c>
      <c r="O566" s="64"/>
      <c r="P566" s="201">
        <f>O566*H566</f>
        <v>0</v>
      </c>
      <c r="Q566" s="201">
        <v>0</v>
      </c>
      <c r="R566" s="201">
        <f>Q566*H566</f>
        <v>0</v>
      </c>
      <c r="S566" s="201">
        <v>0</v>
      </c>
      <c r="T566" s="202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03" t="s">
        <v>173</v>
      </c>
      <c r="AT566" s="203" t="s">
        <v>168</v>
      </c>
      <c r="AU566" s="203" t="s">
        <v>80</v>
      </c>
      <c r="AY566" s="17" t="s">
        <v>166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17" t="s">
        <v>78</v>
      </c>
      <c r="BK566" s="204">
        <f>ROUND(I566*H566,2)</f>
        <v>0</v>
      </c>
      <c r="BL566" s="17" t="s">
        <v>173</v>
      </c>
      <c r="BM566" s="203" t="s">
        <v>866</v>
      </c>
    </row>
    <row r="567" spans="1:65" s="14" customFormat="1" ht="11.25">
      <c r="B567" s="219"/>
      <c r="C567" s="220"/>
      <c r="D567" s="205" t="s">
        <v>177</v>
      </c>
      <c r="E567" s="221" t="s">
        <v>19</v>
      </c>
      <c r="F567" s="222" t="s">
        <v>867</v>
      </c>
      <c r="G567" s="220"/>
      <c r="H567" s="223">
        <v>1045.58</v>
      </c>
      <c r="I567" s="224"/>
      <c r="J567" s="220"/>
      <c r="K567" s="220"/>
      <c r="L567" s="225"/>
      <c r="M567" s="226"/>
      <c r="N567" s="227"/>
      <c r="O567" s="227"/>
      <c r="P567" s="227"/>
      <c r="Q567" s="227"/>
      <c r="R567" s="227"/>
      <c r="S567" s="227"/>
      <c r="T567" s="228"/>
      <c r="AT567" s="229" t="s">
        <v>177</v>
      </c>
      <c r="AU567" s="229" t="s">
        <v>80</v>
      </c>
      <c r="AV567" s="14" t="s">
        <v>80</v>
      </c>
      <c r="AW567" s="14" t="s">
        <v>33</v>
      </c>
      <c r="AX567" s="14" t="s">
        <v>78</v>
      </c>
      <c r="AY567" s="229" t="s">
        <v>166</v>
      </c>
    </row>
    <row r="568" spans="1:65" s="2" customFormat="1" ht="33" customHeight="1">
      <c r="A568" s="34"/>
      <c r="B568" s="35"/>
      <c r="C568" s="192" t="s">
        <v>868</v>
      </c>
      <c r="D568" s="192" t="s">
        <v>168</v>
      </c>
      <c r="E568" s="193" t="s">
        <v>869</v>
      </c>
      <c r="F568" s="194" t="s">
        <v>333</v>
      </c>
      <c r="G568" s="195" t="s">
        <v>334</v>
      </c>
      <c r="H568" s="196">
        <v>4757.87</v>
      </c>
      <c r="I568" s="197"/>
      <c r="J568" s="198">
        <f>ROUND(I568*H568,2)</f>
        <v>0</v>
      </c>
      <c r="K568" s="194" t="s">
        <v>172</v>
      </c>
      <c r="L568" s="39"/>
      <c r="M568" s="199" t="s">
        <v>19</v>
      </c>
      <c r="N568" s="200" t="s">
        <v>42</v>
      </c>
      <c r="O568" s="64"/>
      <c r="P568" s="201">
        <f>O568*H568</f>
        <v>0</v>
      </c>
      <c r="Q568" s="201">
        <v>0</v>
      </c>
      <c r="R568" s="201">
        <f>Q568*H568</f>
        <v>0</v>
      </c>
      <c r="S568" s="201">
        <v>0</v>
      </c>
      <c r="T568" s="202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03" t="s">
        <v>173</v>
      </c>
      <c r="AT568" s="203" t="s">
        <v>168</v>
      </c>
      <c r="AU568" s="203" t="s">
        <v>80</v>
      </c>
      <c r="AY568" s="17" t="s">
        <v>166</v>
      </c>
      <c r="BE568" s="204">
        <f>IF(N568="základní",J568,0)</f>
        <v>0</v>
      </c>
      <c r="BF568" s="204">
        <f>IF(N568="snížená",J568,0)</f>
        <v>0</v>
      </c>
      <c r="BG568" s="204">
        <f>IF(N568="zákl. přenesená",J568,0)</f>
        <v>0</v>
      </c>
      <c r="BH568" s="204">
        <f>IF(N568="sníž. přenesená",J568,0)</f>
        <v>0</v>
      </c>
      <c r="BI568" s="204">
        <f>IF(N568="nulová",J568,0)</f>
        <v>0</v>
      </c>
      <c r="BJ568" s="17" t="s">
        <v>78</v>
      </c>
      <c r="BK568" s="204">
        <f>ROUND(I568*H568,2)</f>
        <v>0</v>
      </c>
      <c r="BL568" s="17" t="s">
        <v>173</v>
      </c>
      <c r="BM568" s="203" t="s">
        <v>870</v>
      </c>
    </row>
    <row r="569" spans="1:65" s="14" customFormat="1" ht="11.25">
      <c r="B569" s="219"/>
      <c r="C569" s="220"/>
      <c r="D569" s="205" t="s">
        <v>177</v>
      </c>
      <c r="E569" s="221" t="s">
        <v>19</v>
      </c>
      <c r="F569" s="222" t="s">
        <v>871</v>
      </c>
      <c r="G569" s="220"/>
      <c r="H569" s="223">
        <v>4757.87</v>
      </c>
      <c r="I569" s="224"/>
      <c r="J569" s="220"/>
      <c r="K569" s="220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177</v>
      </c>
      <c r="AU569" s="229" t="s">
        <v>80</v>
      </c>
      <c r="AV569" s="14" t="s">
        <v>80</v>
      </c>
      <c r="AW569" s="14" t="s">
        <v>33</v>
      </c>
      <c r="AX569" s="14" t="s">
        <v>78</v>
      </c>
      <c r="AY569" s="229" t="s">
        <v>166</v>
      </c>
    </row>
    <row r="570" spans="1:65" s="12" customFormat="1" ht="22.9" customHeight="1">
      <c r="B570" s="176"/>
      <c r="C570" s="177"/>
      <c r="D570" s="178" t="s">
        <v>70</v>
      </c>
      <c r="E570" s="190" t="s">
        <v>872</v>
      </c>
      <c r="F570" s="190" t="s">
        <v>873</v>
      </c>
      <c r="G570" s="177"/>
      <c r="H570" s="177"/>
      <c r="I570" s="180"/>
      <c r="J570" s="191">
        <f>BK570</f>
        <v>0</v>
      </c>
      <c r="K570" s="177"/>
      <c r="L570" s="182"/>
      <c r="M570" s="183"/>
      <c r="N570" s="184"/>
      <c r="O570" s="184"/>
      <c r="P570" s="185">
        <f>P571</f>
        <v>0</v>
      </c>
      <c r="Q570" s="184"/>
      <c r="R570" s="185">
        <f>R571</f>
        <v>0</v>
      </c>
      <c r="S570" s="184"/>
      <c r="T570" s="186">
        <f>T571</f>
        <v>0</v>
      </c>
      <c r="AR570" s="187" t="s">
        <v>78</v>
      </c>
      <c r="AT570" s="188" t="s">
        <v>70</v>
      </c>
      <c r="AU570" s="188" t="s">
        <v>78</v>
      </c>
      <c r="AY570" s="187" t="s">
        <v>166</v>
      </c>
      <c r="BK570" s="189">
        <f>BK571</f>
        <v>0</v>
      </c>
    </row>
    <row r="571" spans="1:65" s="2" customFormat="1" ht="33" customHeight="1">
      <c r="A571" s="34"/>
      <c r="B571" s="35"/>
      <c r="C571" s="192" t="s">
        <v>874</v>
      </c>
      <c r="D571" s="192" t="s">
        <v>168</v>
      </c>
      <c r="E571" s="193" t="s">
        <v>875</v>
      </c>
      <c r="F571" s="194" t="s">
        <v>876</v>
      </c>
      <c r="G571" s="195" t="s">
        <v>334</v>
      </c>
      <c r="H571" s="196">
        <v>1828.962</v>
      </c>
      <c r="I571" s="197"/>
      <c r="J571" s="198">
        <f>ROUND(I571*H571,2)</f>
        <v>0</v>
      </c>
      <c r="K571" s="194" t="s">
        <v>172</v>
      </c>
      <c r="L571" s="39"/>
      <c r="M571" s="199" t="s">
        <v>19</v>
      </c>
      <c r="N571" s="200" t="s">
        <v>42</v>
      </c>
      <c r="O571" s="64"/>
      <c r="P571" s="201">
        <f>O571*H571</f>
        <v>0</v>
      </c>
      <c r="Q571" s="201">
        <v>0</v>
      </c>
      <c r="R571" s="201">
        <f>Q571*H571</f>
        <v>0</v>
      </c>
      <c r="S571" s="201">
        <v>0</v>
      </c>
      <c r="T571" s="202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203" t="s">
        <v>173</v>
      </c>
      <c r="AT571" s="203" t="s">
        <v>168</v>
      </c>
      <c r="AU571" s="203" t="s">
        <v>80</v>
      </c>
      <c r="AY571" s="17" t="s">
        <v>166</v>
      </c>
      <c r="BE571" s="204">
        <f>IF(N571="základní",J571,0)</f>
        <v>0</v>
      </c>
      <c r="BF571" s="204">
        <f>IF(N571="snížená",J571,0)</f>
        <v>0</v>
      </c>
      <c r="BG571" s="204">
        <f>IF(N571="zákl. přenesená",J571,0)</f>
        <v>0</v>
      </c>
      <c r="BH571" s="204">
        <f>IF(N571="sníž. přenesená",J571,0)</f>
        <v>0</v>
      </c>
      <c r="BI571" s="204">
        <f>IF(N571="nulová",J571,0)</f>
        <v>0</v>
      </c>
      <c r="BJ571" s="17" t="s">
        <v>78</v>
      </c>
      <c r="BK571" s="204">
        <f>ROUND(I571*H571,2)</f>
        <v>0</v>
      </c>
      <c r="BL571" s="17" t="s">
        <v>173</v>
      </c>
      <c r="BM571" s="203" t="s">
        <v>877</v>
      </c>
    </row>
    <row r="572" spans="1:65" s="12" customFormat="1" ht="25.9" customHeight="1">
      <c r="B572" s="176"/>
      <c r="C572" s="177"/>
      <c r="D572" s="178" t="s">
        <v>70</v>
      </c>
      <c r="E572" s="179" t="s">
        <v>878</v>
      </c>
      <c r="F572" s="179" t="s">
        <v>879</v>
      </c>
      <c r="G572" s="177"/>
      <c r="H572" s="177"/>
      <c r="I572" s="180"/>
      <c r="J572" s="181">
        <f>BK572</f>
        <v>0</v>
      </c>
      <c r="K572" s="177"/>
      <c r="L572" s="182"/>
      <c r="M572" s="183"/>
      <c r="N572" s="184"/>
      <c r="O572" s="184"/>
      <c r="P572" s="185">
        <f>P573+P576</f>
        <v>0</v>
      </c>
      <c r="Q572" s="184"/>
      <c r="R572" s="185">
        <f>R573+R576</f>
        <v>1.37802</v>
      </c>
      <c r="S572" s="184"/>
      <c r="T572" s="186">
        <f>T573+T576</f>
        <v>1.2349999999999999</v>
      </c>
      <c r="AR572" s="187" t="s">
        <v>80</v>
      </c>
      <c r="AT572" s="188" t="s">
        <v>70</v>
      </c>
      <c r="AU572" s="188" t="s">
        <v>71</v>
      </c>
      <c r="AY572" s="187" t="s">
        <v>166</v>
      </c>
      <c r="BK572" s="189">
        <f>BK573+BK576</f>
        <v>0</v>
      </c>
    </row>
    <row r="573" spans="1:65" s="12" customFormat="1" ht="22.9" customHeight="1">
      <c r="B573" s="176"/>
      <c r="C573" s="177"/>
      <c r="D573" s="178" t="s">
        <v>70</v>
      </c>
      <c r="E573" s="190" t="s">
        <v>880</v>
      </c>
      <c r="F573" s="190" t="s">
        <v>881</v>
      </c>
      <c r="G573" s="177"/>
      <c r="H573" s="177"/>
      <c r="I573" s="180"/>
      <c r="J573" s="191">
        <f>BK573</f>
        <v>0</v>
      </c>
      <c r="K573" s="177"/>
      <c r="L573" s="182"/>
      <c r="M573" s="183"/>
      <c r="N573" s="184"/>
      <c r="O573" s="184"/>
      <c r="P573" s="185">
        <f>SUM(P574:P575)</f>
        <v>0</v>
      </c>
      <c r="Q573" s="184"/>
      <c r="R573" s="185">
        <f>SUM(R574:R575)</f>
        <v>1.19922</v>
      </c>
      <c r="S573" s="184"/>
      <c r="T573" s="186">
        <f>SUM(T574:T575)</f>
        <v>0</v>
      </c>
      <c r="AR573" s="187" t="s">
        <v>80</v>
      </c>
      <c r="AT573" s="188" t="s">
        <v>70</v>
      </c>
      <c r="AU573" s="188" t="s">
        <v>78</v>
      </c>
      <c r="AY573" s="187" t="s">
        <v>166</v>
      </c>
      <c r="BK573" s="189">
        <f>SUM(BK574:BK575)</f>
        <v>0</v>
      </c>
    </row>
    <row r="574" spans="1:65" s="2" customFormat="1" ht="44.25" customHeight="1">
      <c r="A574" s="34"/>
      <c r="B574" s="35"/>
      <c r="C574" s="192" t="s">
        <v>882</v>
      </c>
      <c r="D574" s="192" t="s">
        <v>168</v>
      </c>
      <c r="E574" s="193" t="s">
        <v>883</v>
      </c>
      <c r="F574" s="194" t="s">
        <v>884</v>
      </c>
      <c r="G574" s="195" t="s">
        <v>171</v>
      </c>
      <c r="H574" s="196">
        <v>660</v>
      </c>
      <c r="I574" s="197"/>
      <c r="J574" s="198">
        <f>ROUND(I574*H574,2)</f>
        <v>0</v>
      </c>
      <c r="K574" s="194" t="s">
        <v>172</v>
      </c>
      <c r="L574" s="39"/>
      <c r="M574" s="199" t="s">
        <v>19</v>
      </c>
      <c r="N574" s="200" t="s">
        <v>42</v>
      </c>
      <c r="O574" s="64"/>
      <c r="P574" s="201">
        <f>O574*H574</f>
        <v>0</v>
      </c>
      <c r="Q574" s="201">
        <v>1.817E-3</v>
      </c>
      <c r="R574" s="201">
        <f>Q574*H574</f>
        <v>1.19922</v>
      </c>
      <c r="S574" s="201">
        <v>0</v>
      </c>
      <c r="T574" s="202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03" t="s">
        <v>250</v>
      </c>
      <c r="AT574" s="203" t="s">
        <v>168</v>
      </c>
      <c r="AU574" s="203" t="s">
        <v>80</v>
      </c>
      <c r="AY574" s="17" t="s">
        <v>166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17" t="s">
        <v>78</v>
      </c>
      <c r="BK574" s="204">
        <f>ROUND(I574*H574,2)</f>
        <v>0</v>
      </c>
      <c r="BL574" s="17" t="s">
        <v>250</v>
      </c>
      <c r="BM574" s="203" t="s">
        <v>885</v>
      </c>
    </row>
    <row r="575" spans="1:65" s="14" customFormat="1" ht="11.25">
      <c r="B575" s="219"/>
      <c r="C575" s="220"/>
      <c r="D575" s="205" t="s">
        <v>177</v>
      </c>
      <c r="E575" s="221" t="s">
        <v>19</v>
      </c>
      <c r="F575" s="222" t="s">
        <v>886</v>
      </c>
      <c r="G575" s="220"/>
      <c r="H575" s="223">
        <v>660</v>
      </c>
      <c r="I575" s="224"/>
      <c r="J575" s="220"/>
      <c r="K575" s="220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177</v>
      </c>
      <c r="AU575" s="229" t="s">
        <v>80</v>
      </c>
      <c r="AV575" s="14" t="s">
        <v>80</v>
      </c>
      <c r="AW575" s="14" t="s">
        <v>33</v>
      </c>
      <c r="AX575" s="14" t="s">
        <v>78</v>
      </c>
      <c r="AY575" s="229" t="s">
        <v>166</v>
      </c>
    </row>
    <row r="576" spans="1:65" s="12" customFormat="1" ht="22.9" customHeight="1">
      <c r="B576" s="176"/>
      <c r="C576" s="177"/>
      <c r="D576" s="178" t="s">
        <v>70</v>
      </c>
      <c r="E576" s="190" t="s">
        <v>887</v>
      </c>
      <c r="F576" s="190" t="s">
        <v>888</v>
      </c>
      <c r="G576" s="177"/>
      <c r="H576" s="177"/>
      <c r="I576" s="180"/>
      <c r="J576" s="191">
        <f>BK576</f>
        <v>0</v>
      </c>
      <c r="K576" s="177"/>
      <c r="L576" s="182"/>
      <c r="M576" s="183"/>
      <c r="N576" s="184"/>
      <c r="O576" s="184"/>
      <c r="P576" s="185">
        <f>SUM(P577:P594)</f>
        <v>0</v>
      </c>
      <c r="Q576" s="184"/>
      <c r="R576" s="185">
        <f>SUM(R577:R594)</f>
        <v>0.17880000000000001</v>
      </c>
      <c r="S576" s="184"/>
      <c r="T576" s="186">
        <f>SUM(T577:T594)</f>
        <v>1.2349999999999999</v>
      </c>
      <c r="AR576" s="187" t="s">
        <v>80</v>
      </c>
      <c r="AT576" s="188" t="s">
        <v>70</v>
      </c>
      <c r="AU576" s="188" t="s">
        <v>78</v>
      </c>
      <c r="AY576" s="187" t="s">
        <v>166</v>
      </c>
      <c r="BK576" s="189">
        <f>SUM(BK577:BK594)</f>
        <v>0</v>
      </c>
    </row>
    <row r="577" spans="1:65" s="2" customFormat="1" ht="21.75" customHeight="1">
      <c r="A577" s="34"/>
      <c r="B577" s="35"/>
      <c r="C577" s="192" t="s">
        <v>889</v>
      </c>
      <c r="D577" s="192" t="s">
        <v>168</v>
      </c>
      <c r="E577" s="193" t="s">
        <v>890</v>
      </c>
      <c r="F577" s="194" t="s">
        <v>891</v>
      </c>
      <c r="G577" s="195" t="s">
        <v>215</v>
      </c>
      <c r="H577" s="196">
        <v>10</v>
      </c>
      <c r="I577" s="197"/>
      <c r="J577" s="198">
        <f>ROUND(I577*H577,2)</f>
        <v>0</v>
      </c>
      <c r="K577" s="194" t="s">
        <v>172</v>
      </c>
      <c r="L577" s="39"/>
      <c r="M577" s="199" t="s">
        <v>19</v>
      </c>
      <c r="N577" s="200" t="s">
        <v>42</v>
      </c>
      <c r="O577" s="64"/>
      <c r="P577" s="201">
        <f>O577*H577</f>
        <v>0</v>
      </c>
      <c r="Q577" s="201">
        <v>0</v>
      </c>
      <c r="R577" s="201">
        <f>Q577*H577</f>
        <v>0</v>
      </c>
      <c r="S577" s="201">
        <v>2.5000000000000001E-2</v>
      </c>
      <c r="T577" s="202">
        <f>S577*H577</f>
        <v>0.25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3" t="s">
        <v>250</v>
      </c>
      <c r="AT577" s="203" t="s">
        <v>168</v>
      </c>
      <c r="AU577" s="203" t="s">
        <v>80</v>
      </c>
      <c r="AY577" s="17" t="s">
        <v>166</v>
      </c>
      <c r="BE577" s="204">
        <f>IF(N577="základní",J577,0)</f>
        <v>0</v>
      </c>
      <c r="BF577" s="204">
        <f>IF(N577="snížená",J577,0)</f>
        <v>0</v>
      </c>
      <c r="BG577" s="204">
        <f>IF(N577="zákl. přenesená",J577,0)</f>
        <v>0</v>
      </c>
      <c r="BH577" s="204">
        <f>IF(N577="sníž. přenesená",J577,0)</f>
        <v>0</v>
      </c>
      <c r="BI577" s="204">
        <f>IF(N577="nulová",J577,0)</f>
        <v>0</v>
      </c>
      <c r="BJ577" s="17" t="s">
        <v>78</v>
      </c>
      <c r="BK577" s="204">
        <f>ROUND(I577*H577,2)</f>
        <v>0</v>
      </c>
      <c r="BL577" s="17" t="s">
        <v>250</v>
      </c>
      <c r="BM577" s="203" t="s">
        <v>892</v>
      </c>
    </row>
    <row r="578" spans="1:65" s="2" customFormat="1" ht="21.75" customHeight="1">
      <c r="A578" s="34"/>
      <c r="B578" s="35"/>
      <c r="C578" s="192" t="s">
        <v>893</v>
      </c>
      <c r="D578" s="192" t="s">
        <v>168</v>
      </c>
      <c r="E578" s="193" t="s">
        <v>894</v>
      </c>
      <c r="F578" s="194" t="s">
        <v>895</v>
      </c>
      <c r="G578" s="195" t="s">
        <v>215</v>
      </c>
      <c r="H578" s="196">
        <v>10</v>
      </c>
      <c r="I578" s="197"/>
      <c r="J578" s="198">
        <f>ROUND(I578*H578,2)</f>
        <v>0</v>
      </c>
      <c r="K578" s="194" t="s">
        <v>172</v>
      </c>
      <c r="L578" s="39"/>
      <c r="M578" s="199" t="s">
        <v>19</v>
      </c>
      <c r="N578" s="200" t="s">
        <v>42</v>
      </c>
      <c r="O578" s="64"/>
      <c r="P578" s="201">
        <f>O578*H578</f>
        <v>0</v>
      </c>
      <c r="Q578" s="201">
        <v>0</v>
      </c>
      <c r="R578" s="201">
        <f>Q578*H578</f>
        <v>0</v>
      </c>
      <c r="S578" s="201">
        <v>0</v>
      </c>
      <c r="T578" s="202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203" t="s">
        <v>250</v>
      </c>
      <c r="AT578" s="203" t="s">
        <v>168</v>
      </c>
      <c r="AU578" s="203" t="s">
        <v>80</v>
      </c>
      <c r="AY578" s="17" t="s">
        <v>166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17" t="s">
        <v>78</v>
      </c>
      <c r="BK578" s="204">
        <f>ROUND(I578*H578,2)</f>
        <v>0</v>
      </c>
      <c r="BL578" s="17" t="s">
        <v>250</v>
      </c>
      <c r="BM578" s="203" t="s">
        <v>896</v>
      </c>
    </row>
    <row r="579" spans="1:65" s="14" customFormat="1" ht="11.25">
      <c r="B579" s="219"/>
      <c r="C579" s="220"/>
      <c r="D579" s="205" t="s">
        <v>177</v>
      </c>
      <c r="E579" s="221" t="s">
        <v>19</v>
      </c>
      <c r="F579" s="222" t="s">
        <v>897</v>
      </c>
      <c r="G579" s="220"/>
      <c r="H579" s="223">
        <v>10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177</v>
      </c>
      <c r="AU579" s="229" t="s">
        <v>80</v>
      </c>
      <c r="AV579" s="14" t="s">
        <v>80</v>
      </c>
      <c r="AW579" s="14" t="s">
        <v>33</v>
      </c>
      <c r="AX579" s="14" t="s">
        <v>78</v>
      </c>
      <c r="AY579" s="229" t="s">
        <v>166</v>
      </c>
    </row>
    <row r="580" spans="1:65" s="2" customFormat="1" ht="16.5" customHeight="1">
      <c r="A580" s="34"/>
      <c r="B580" s="35"/>
      <c r="C580" s="241" t="s">
        <v>898</v>
      </c>
      <c r="D580" s="241" t="s">
        <v>345</v>
      </c>
      <c r="E580" s="242" t="s">
        <v>899</v>
      </c>
      <c r="F580" s="243" t="s">
        <v>900</v>
      </c>
      <c r="G580" s="244" t="s">
        <v>215</v>
      </c>
      <c r="H580" s="245">
        <v>10</v>
      </c>
      <c r="I580" s="246"/>
      <c r="J580" s="247">
        <f>ROUND(I580*H580,2)</f>
        <v>0</v>
      </c>
      <c r="K580" s="243" t="s">
        <v>604</v>
      </c>
      <c r="L580" s="248"/>
      <c r="M580" s="249" t="s">
        <v>19</v>
      </c>
      <c r="N580" s="250" t="s">
        <v>42</v>
      </c>
      <c r="O580" s="64"/>
      <c r="P580" s="201">
        <f>O580*H580</f>
        <v>0</v>
      </c>
      <c r="Q580" s="201">
        <v>1.3500000000000001E-3</v>
      </c>
      <c r="R580" s="201">
        <f>Q580*H580</f>
        <v>1.3500000000000002E-2</v>
      </c>
      <c r="S580" s="201">
        <v>0</v>
      </c>
      <c r="T580" s="202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03" t="s">
        <v>344</v>
      </c>
      <c r="AT580" s="203" t="s">
        <v>345</v>
      </c>
      <c r="AU580" s="203" t="s">
        <v>80</v>
      </c>
      <c r="AY580" s="17" t="s">
        <v>166</v>
      </c>
      <c r="BE580" s="204">
        <f>IF(N580="základní",J580,0)</f>
        <v>0</v>
      </c>
      <c r="BF580" s="204">
        <f>IF(N580="snížená",J580,0)</f>
        <v>0</v>
      </c>
      <c r="BG580" s="204">
        <f>IF(N580="zákl. přenesená",J580,0)</f>
        <v>0</v>
      </c>
      <c r="BH580" s="204">
        <f>IF(N580="sníž. přenesená",J580,0)</f>
        <v>0</v>
      </c>
      <c r="BI580" s="204">
        <f>IF(N580="nulová",J580,0)</f>
        <v>0</v>
      </c>
      <c r="BJ580" s="17" t="s">
        <v>78</v>
      </c>
      <c r="BK580" s="204">
        <f>ROUND(I580*H580,2)</f>
        <v>0</v>
      </c>
      <c r="BL580" s="17" t="s">
        <v>250</v>
      </c>
      <c r="BM580" s="203" t="s">
        <v>901</v>
      </c>
    </row>
    <row r="581" spans="1:65" s="2" customFormat="1" ht="21.75" customHeight="1">
      <c r="A581" s="34"/>
      <c r="B581" s="35"/>
      <c r="C581" s="192" t="s">
        <v>902</v>
      </c>
      <c r="D581" s="192" t="s">
        <v>168</v>
      </c>
      <c r="E581" s="193" t="s">
        <v>903</v>
      </c>
      <c r="F581" s="194" t="s">
        <v>904</v>
      </c>
      <c r="G581" s="195" t="s">
        <v>215</v>
      </c>
      <c r="H581" s="196">
        <v>14.5</v>
      </c>
      <c r="I581" s="197"/>
      <c r="J581" s="198">
        <f>ROUND(I581*H581,2)</f>
        <v>0</v>
      </c>
      <c r="K581" s="194" t="s">
        <v>172</v>
      </c>
      <c r="L581" s="39"/>
      <c r="M581" s="199" t="s">
        <v>19</v>
      </c>
      <c r="N581" s="200" t="s">
        <v>42</v>
      </c>
      <c r="O581" s="64"/>
      <c r="P581" s="201">
        <f>O581*H581</f>
        <v>0</v>
      </c>
      <c r="Q581" s="201">
        <v>0</v>
      </c>
      <c r="R581" s="201">
        <f>Q581*H581</f>
        <v>0</v>
      </c>
      <c r="S581" s="201">
        <v>0</v>
      </c>
      <c r="T581" s="202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203" t="s">
        <v>250</v>
      </c>
      <c r="AT581" s="203" t="s">
        <v>168</v>
      </c>
      <c r="AU581" s="203" t="s">
        <v>80</v>
      </c>
      <c r="AY581" s="17" t="s">
        <v>166</v>
      </c>
      <c r="BE581" s="204">
        <f>IF(N581="základní",J581,0)</f>
        <v>0</v>
      </c>
      <c r="BF581" s="204">
        <f>IF(N581="snížená",J581,0)</f>
        <v>0</v>
      </c>
      <c r="BG581" s="204">
        <f>IF(N581="zákl. přenesená",J581,0)</f>
        <v>0</v>
      </c>
      <c r="BH581" s="204">
        <f>IF(N581="sníž. přenesená",J581,0)</f>
        <v>0</v>
      </c>
      <c r="BI581" s="204">
        <f>IF(N581="nulová",J581,0)</f>
        <v>0</v>
      </c>
      <c r="BJ581" s="17" t="s">
        <v>78</v>
      </c>
      <c r="BK581" s="204">
        <f>ROUND(I581*H581,2)</f>
        <v>0</v>
      </c>
      <c r="BL581" s="17" t="s">
        <v>250</v>
      </c>
      <c r="BM581" s="203" t="s">
        <v>905</v>
      </c>
    </row>
    <row r="582" spans="1:65" s="14" customFormat="1" ht="11.25">
      <c r="B582" s="219"/>
      <c r="C582" s="220"/>
      <c r="D582" s="205" t="s">
        <v>177</v>
      </c>
      <c r="E582" s="221" t="s">
        <v>19</v>
      </c>
      <c r="F582" s="222" t="s">
        <v>906</v>
      </c>
      <c r="G582" s="220"/>
      <c r="H582" s="223">
        <v>14.5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177</v>
      </c>
      <c r="AU582" s="229" t="s">
        <v>80</v>
      </c>
      <c r="AV582" s="14" t="s">
        <v>80</v>
      </c>
      <c r="AW582" s="14" t="s">
        <v>33</v>
      </c>
      <c r="AX582" s="14" t="s">
        <v>78</v>
      </c>
      <c r="AY582" s="229" t="s">
        <v>166</v>
      </c>
    </row>
    <row r="583" spans="1:65" s="2" customFormat="1" ht="21.75" customHeight="1">
      <c r="A583" s="34"/>
      <c r="B583" s="35"/>
      <c r="C583" s="241" t="s">
        <v>907</v>
      </c>
      <c r="D583" s="241" t="s">
        <v>345</v>
      </c>
      <c r="E583" s="242" t="s">
        <v>908</v>
      </c>
      <c r="F583" s="243" t="s">
        <v>909</v>
      </c>
      <c r="G583" s="244" t="s">
        <v>215</v>
      </c>
      <c r="H583" s="245">
        <v>14.5</v>
      </c>
      <c r="I583" s="246"/>
      <c r="J583" s="247">
        <f>ROUND(I583*H583,2)</f>
        <v>0</v>
      </c>
      <c r="K583" s="243" t="s">
        <v>604</v>
      </c>
      <c r="L583" s="248"/>
      <c r="M583" s="249" t="s">
        <v>19</v>
      </c>
      <c r="N583" s="250" t="s">
        <v>42</v>
      </c>
      <c r="O583" s="64"/>
      <c r="P583" s="201">
        <f>O583*H583</f>
        <v>0</v>
      </c>
      <c r="Q583" s="201">
        <v>5.7000000000000002E-3</v>
      </c>
      <c r="R583" s="201">
        <f>Q583*H583</f>
        <v>8.2650000000000001E-2</v>
      </c>
      <c r="S583" s="201">
        <v>0</v>
      </c>
      <c r="T583" s="202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203" t="s">
        <v>344</v>
      </c>
      <c r="AT583" s="203" t="s">
        <v>345</v>
      </c>
      <c r="AU583" s="203" t="s">
        <v>80</v>
      </c>
      <c r="AY583" s="17" t="s">
        <v>166</v>
      </c>
      <c r="BE583" s="204">
        <f>IF(N583="základní",J583,0)</f>
        <v>0</v>
      </c>
      <c r="BF583" s="204">
        <f>IF(N583="snížená",J583,0)</f>
        <v>0</v>
      </c>
      <c r="BG583" s="204">
        <f>IF(N583="zákl. přenesená",J583,0)</f>
        <v>0</v>
      </c>
      <c r="BH583" s="204">
        <f>IF(N583="sníž. přenesená",J583,0)</f>
        <v>0</v>
      </c>
      <c r="BI583" s="204">
        <f>IF(N583="nulová",J583,0)</f>
        <v>0</v>
      </c>
      <c r="BJ583" s="17" t="s">
        <v>78</v>
      </c>
      <c r="BK583" s="204">
        <f>ROUND(I583*H583,2)</f>
        <v>0</v>
      </c>
      <c r="BL583" s="17" t="s">
        <v>250</v>
      </c>
      <c r="BM583" s="203" t="s">
        <v>910</v>
      </c>
    </row>
    <row r="584" spans="1:65" s="2" customFormat="1" ht="21.75" customHeight="1">
      <c r="A584" s="34"/>
      <c r="B584" s="35"/>
      <c r="C584" s="241" t="s">
        <v>911</v>
      </c>
      <c r="D584" s="241" t="s">
        <v>345</v>
      </c>
      <c r="E584" s="242" t="s">
        <v>912</v>
      </c>
      <c r="F584" s="243" t="s">
        <v>913</v>
      </c>
      <c r="G584" s="244" t="s">
        <v>215</v>
      </c>
      <c r="H584" s="245">
        <v>14.5</v>
      </c>
      <c r="I584" s="246"/>
      <c r="J584" s="247">
        <f>ROUND(I584*H584,2)</f>
        <v>0</v>
      </c>
      <c r="K584" s="243" t="s">
        <v>604</v>
      </c>
      <c r="L584" s="248"/>
      <c r="M584" s="249" t="s">
        <v>19</v>
      </c>
      <c r="N584" s="250" t="s">
        <v>42</v>
      </c>
      <c r="O584" s="64"/>
      <c r="P584" s="201">
        <f>O584*H584</f>
        <v>0</v>
      </c>
      <c r="Q584" s="201">
        <v>5.7000000000000002E-3</v>
      </c>
      <c r="R584" s="201">
        <f>Q584*H584</f>
        <v>8.2650000000000001E-2</v>
      </c>
      <c r="S584" s="201">
        <v>0</v>
      </c>
      <c r="T584" s="202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03" t="s">
        <v>344</v>
      </c>
      <c r="AT584" s="203" t="s">
        <v>345</v>
      </c>
      <c r="AU584" s="203" t="s">
        <v>80</v>
      </c>
      <c r="AY584" s="17" t="s">
        <v>166</v>
      </c>
      <c r="BE584" s="204">
        <f>IF(N584="základní",J584,0)</f>
        <v>0</v>
      </c>
      <c r="BF584" s="204">
        <f>IF(N584="snížená",J584,0)</f>
        <v>0</v>
      </c>
      <c r="BG584" s="204">
        <f>IF(N584="zákl. přenesená",J584,0)</f>
        <v>0</v>
      </c>
      <c r="BH584" s="204">
        <f>IF(N584="sníž. přenesená",J584,0)</f>
        <v>0</v>
      </c>
      <c r="BI584" s="204">
        <f>IF(N584="nulová",J584,0)</f>
        <v>0</v>
      </c>
      <c r="BJ584" s="17" t="s">
        <v>78</v>
      </c>
      <c r="BK584" s="204">
        <f>ROUND(I584*H584,2)</f>
        <v>0</v>
      </c>
      <c r="BL584" s="17" t="s">
        <v>250</v>
      </c>
      <c r="BM584" s="203" t="s">
        <v>914</v>
      </c>
    </row>
    <row r="585" spans="1:65" s="2" customFormat="1" ht="21.75" customHeight="1">
      <c r="A585" s="34"/>
      <c r="B585" s="35"/>
      <c r="C585" s="192" t="s">
        <v>915</v>
      </c>
      <c r="D585" s="192" t="s">
        <v>168</v>
      </c>
      <c r="E585" s="193" t="s">
        <v>916</v>
      </c>
      <c r="F585" s="194" t="s">
        <v>917</v>
      </c>
      <c r="G585" s="195" t="s">
        <v>381</v>
      </c>
      <c r="H585" s="196">
        <v>985</v>
      </c>
      <c r="I585" s="197"/>
      <c r="J585" s="198">
        <f>ROUND(I585*H585,2)</f>
        <v>0</v>
      </c>
      <c r="K585" s="194" t="s">
        <v>172</v>
      </c>
      <c r="L585" s="39"/>
      <c r="M585" s="199" t="s">
        <v>19</v>
      </c>
      <c r="N585" s="200" t="s">
        <v>42</v>
      </c>
      <c r="O585" s="64"/>
      <c r="P585" s="201">
        <f>O585*H585</f>
        <v>0</v>
      </c>
      <c r="Q585" s="201">
        <v>0</v>
      </c>
      <c r="R585" s="201">
        <f>Q585*H585</f>
        <v>0</v>
      </c>
      <c r="S585" s="201">
        <v>1E-3</v>
      </c>
      <c r="T585" s="202">
        <f>S585*H585</f>
        <v>0.98499999999999999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203" t="s">
        <v>250</v>
      </c>
      <c r="AT585" s="203" t="s">
        <v>168</v>
      </c>
      <c r="AU585" s="203" t="s">
        <v>80</v>
      </c>
      <c r="AY585" s="17" t="s">
        <v>166</v>
      </c>
      <c r="BE585" s="204">
        <f>IF(N585="základní",J585,0)</f>
        <v>0</v>
      </c>
      <c r="BF585" s="204">
        <f>IF(N585="snížená",J585,0)</f>
        <v>0</v>
      </c>
      <c r="BG585" s="204">
        <f>IF(N585="zákl. přenesená",J585,0)</f>
        <v>0</v>
      </c>
      <c r="BH585" s="204">
        <f>IF(N585="sníž. přenesená",J585,0)</f>
        <v>0</v>
      </c>
      <c r="BI585" s="204">
        <f>IF(N585="nulová",J585,0)</f>
        <v>0</v>
      </c>
      <c r="BJ585" s="17" t="s">
        <v>78</v>
      </c>
      <c r="BK585" s="204">
        <f>ROUND(I585*H585,2)</f>
        <v>0</v>
      </c>
      <c r="BL585" s="17" t="s">
        <v>250</v>
      </c>
      <c r="BM585" s="203" t="s">
        <v>918</v>
      </c>
    </row>
    <row r="586" spans="1:65" s="13" customFormat="1" ht="11.25">
      <c r="B586" s="209"/>
      <c r="C586" s="210"/>
      <c r="D586" s="205" t="s">
        <v>177</v>
      </c>
      <c r="E586" s="211" t="s">
        <v>19</v>
      </c>
      <c r="F586" s="212" t="s">
        <v>919</v>
      </c>
      <c r="G586" s="210"/>
      <c r="H586" s="211" t="s">
        <v>19</v>
      </c>
      <c r="I586" s="213"/>
      <c r="J586" s="210"/>
      <c r="K586" s="210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177</v>
      </c>
      <c r="AU586" s="218" t="s">
        <v>80</v>
      </c>
      <c r="AV586" s="13" t="s">
        <v>78</v>
      </c>
      <c r="AW586" s="13" t="s">
        <v>33</v>
      </c>
      <c r="AX586" s="13" t="s">
        <v>71</v>
      </c>
      <c r="AY586" s="218" t="s">
        <v>166</v>
      </c>
    </row>
    <row r="587" spans="1:65" s="14" customFormat="1" ht="11.25">
      <c r="B587" s="219"/>
      <c r="C587" s="220"/>
      <c r="D587" s="205" t="s">
        <v>177</v>
      </c>
      <c r="E587" s="221" t="s">
        <v>19</v>
      </c>
      <c r="F587" s="222" t="s">
        <v>920</v>
      </c>
      <c r="G587" s="220"/>
      <c r="H587" s="223">
        <v>700</v>
      </c>
      <c r="I587" s="224"/>
      <c r="J587" s="220"/>
      <c r="K587" s="220"/>
      <c r="L587" s="225"/>
      <c r="M587" s="226"/>
      <c r="N587" s="227"/>
      <c r="O587" s="227"/>
      <c r="P587" s="227"/>
      <c r="Q587" s="227"/>
      <c r="R587" s="227"/>
      <c r="S587" s="227"/>
      <c r="T587" s="228"/>
      <c r="AT587" s="229" t="s">
        <v>177</v>
      </c>
      <c r="AU587" s="229" t="s">
        <v>80</v>
      </c>
      <c r="AV587" s="14" t="s">
        <v>80</v>
      </c>
      <c r="AW587" s="14" t="s">
        <v>33</v>
      </c>
      <c r="AX587" s="14" t="s">
        <v>71</v>
      </c>
      <c r="AY587" s="229" t="s">
        <v>166</v>
      </c>
    </row>
    <row r="588" spans="1:65" s="13" customFormat="1" ht="11.25">
      <c r="B588" s="209"/>
      <c r="C588" s="210"/>
      <c r="D588" s="205" t="s">
        <v>177</v>
      </c>
      <c r="E588" s="211" t="s">
        <v>19</v>
      </c>
      <c r="F588" s="212" t="s">
        <v>921</v>
      </c>
      <c r="G588" s="210"/>
      <c r="H588" s="211" t="s">
        <v>19</v>
      </c>
      <c r="I588" s="213"/>
      <c r="J588" s="210"/>
      <c r="K588" s="210"/>
      <c r="L588" s="214"/>
      <c r="M588" s="215"/>
      <c r="N588" s="216"/>
      <c r="O588" s="216"/>
      <c r="P588" s="216"/>
      <c r="Q588" s="216"/>
      <c r="R588" s="216"/>
      <c r="S588" s="216"/>
      <c r="T588" s="217"/>
      <c r="AT588" s="218" t="s">
        <v>177</v>
      </c>
      <c r="AU588" s="218" t="s">
        <v>80</v>
      </c>
      <c r="AV588" s="13" t="s">
        <v>78</v>
      </c>
      <c r="AW588" s="13" t="s">
        <v>33</v>
      </c>
      <c r="AX588" s="13" t="s">
        <v>71</v>
      </c>
      <c r="AY588" s="218" t="s">
        <v>166</v>
      </c>
    </row>
    <row r="589" spans="1:65" s="14" customFormat="1" ht="11.25">
      <c r="B589" s="219"/>
      <c r="C589" s="220"/>
      <c r="D589" s="205" t="s">
        <v>177</v>
      </c>
      <c r="E589" s="221" t="s">
        <v>19</v>
      </c>
      <c r="F589" s="222" t="s">
        <v>922</v>
      </c>
      <c r="G589" s="220"/>
      <c r="H589" s="223">
        <v>150</v>
      </c>
      <c r="I589" s="224"/>
      <c r="J589" s="220"/>
      <c r="K589" s="220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177</v>
      </c>
      <c r="AU589" s="229" t="s">
        <v>80</v>
      </c>
      <c r="AV589" s="14" t="s">
        <v>80</v>
      </c>
      <c r="AW589" s="14" t="s">
        <v>33</v>
      </c>
      <c r="AX589" s="14" t="s">
        <v>71</v>
      </c>
      <c r="AY589" s="229" t="s">
        <v>166</v>
      </c>
    </row>
    <row r="590" spans="1:65" s="13" customFormat="1" ht="11.25">
      <c r="B590" s="209"/>
      <c r="C590" s="210"/>
      <c r="D590" s="205" t="s">
        <v>177</v>
      </c>
      <c r="E590" s="211" t="s">
        <v>19</v>
      </c>
      <c r="F590" s="212" t="s">
        <v>923</v>
      </c>
      <c r="G590" s="210"/>
      <c r="H590" s="211" t="s">
        <v>19</v>
      </c>
      <c r="I590" s="213"/>
      <c r="J590" s="210"/>
      <c r="K590" s="210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177</v>
      </c>
      <c r="AU590" s="218" t="s">
        <v>80</v>
      </c>
      <c r="AV590" s="13" t="s">
        <v>78</v>
      </c>
      <c r="AW590" s="13" t="s">
        <v>33</v>
      </c>
      <c r="AX590" s="13" t="s">
        <v>71</v>
      </c>
      <c r="AY590" s="218" t="s">
        <v>166</v>
      </c>
    </row>
    <row r="591" spans="1:65" s="14" customFormat="1" ht="11.25">
      <c r="B591" s="219"/>
      <c r="C591" s="220"/>
      <c r="D591" s="205" t="s">
        <v>177</v>
      </c>
      <c r="E591" s="221" t="s">
        <v>19</v>
      </c>
      <c r="F591" s="222" t="s">
        <v>924</v>
      </c>
      <c r="G591" s="220"/>
      <c r="H591" s="223">
        <v>125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177</v>
      </c>
      <c r="AU591" s="229" t="s">
        <v>80</v>
      </c>
      <c r="AV591" s="14" t="s">
        <v>80</v>
      </c>
      <c r="AW591" s="14" t="s">
        <v>33</v>
      </c>
      <c r="AX591" s="14" t="s">
        <v>71</v>
      </c>
      <c r="AY591" s="229" t="s">
        <v>166</v>
      </c>
    </row>
    <row r="592" spans="1:65" s="13" customFormat="1" ht="11.25">
      <c r="B592" s="209"/>
      <c r="C592" s="210"/>
      <c r="D592" s="205" t="s">
        <v>177</v>
      </c>
      <c r="E592" s="211" t="s">
        <v>19</v>
      </c>
      <c r="F592" s="212" t="s">
        <v>925</v>
      </c>
      <c r="G592" s="210"/>
      <c r="H592" s="211" t="s">
        <v>19</v>
      </c>
      <c r="I592" s="213"/>
      <c r="J592" s="210"/>
      <c r="K592" s="210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177</v>
      </c>
      <c r="AU592" s="218" t="s">
        <v>80</v>
      </c>
      <c r="AV592" s="13" t="s">
        <v>78</v>
      </c>
      <c r="AW592" s="13" t="s">
        <v>33</v>
      </c>
      <c r="AX592" s="13" t="s">
        <v>71</v>
      </c>
      <c r="AY592" s="218" t="s">
        <v>166</v>
      </c>
    </row>
    <row r="593" spans="1:65" s="14" customFormat="1" ht="11.25">
      <c r="B593" s="219"/>
      <c r="C593" s="220"/>
      <c r="D593" s="205" t="s">
        <v>177</v>
      </c>
      <c r="E593" s="221" t="s">
        <v>19</v>
      </c>
      <c r="F593" s="222" t="s">
        <v>897</v>
      </c>
      <c r="G593" s="220"/>
      <c r="H593" s="223">
        <v>10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AT593" s="229" t="s">
        <v>177</v>
      </c>
      <c r="AU593" s="229" t="s">
        <v>80</v>
      </c>
      <c r="AV593" s="14" t="s">
        <v>80</v>
      </c>
      <c r="AW593" s="14" t="s">
        <v>33</v>
      </c>
      <c r="AX593" s="14" t="s">
        <v>71</v>
      </c>
      <c r="AY593" s="229" t="s">
        <v>166</v>
      </c>
    </row>
    <row r="594" spans="1:65" s="15" customFormat="1" ht="11.25">
      <c r="B594" s="230"/>
      <c r="C594" s="231"/>
      <c r="D594" s="205" t="s">
        <v>177</v>
      </c>
      <c r="E594" s="232" t="s">
        <v>19</v>
      </c>
      <c r="F594" s="233" t="s">
        <v>191</v>
      </c>
      <c r="G594" s="231"/>
      <c r="H594" s="234">
        <v>985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AT594" s="240" t="s">
        <v>177</v>
      </c>
      <c r="AU594" s="240" t="s">
        <v>80</v>
      </c>
      <c r="AV594" s="15" t="s">
        <v>173</v>
      </c>
      <c r="AW594" s="15" t="s">
        <v>33</v>
      </c>
      <c r="AX594" s="15" t="s">
        <v>78</v>
      </c>
      <c r="AY594" s="240" t="s">
        <v>166</v>
      </c>
    </row>
    <row r="595" spans="1:65" s="12" customFormat="1" ht="25.9" customHeight="1">
      <c r="B595" s="176"/>
      <c r="C595" s="177"/>
      <c r="D595" s="178" t="s">
        <v>70</v>
      </c>
      <c r="E595" s="179" t="s">
        <v>345</v>
      </c>
      <c r="F595" s="179" t="s">
        <v>926</v>
      </c>
      <c r="G595" s="177"/>
      <c r="H595" s="177"/>
      <c r="I595" s="180"/>
      <c r="J595" s="181">
        <f>BK595</f>
        <v>0</v>
      </c>
      <c r="K595" s="177"/>
      <c r="L595" s="182"/>
      <c r="M595" s="183"/>
      <c r="N595" s="184"/>
      <c r="O595" s="184"/>
      <c r="P595" s="185">
        <f>P596</f>
        <v>0</v>
      </c>
      <c r="Q595" s="184"/>
      <c r="R595" s="185">
        <f>R596</f>
        <v>5.049E-2</v>
      </c>
      <c r="S595" s="184"/>
      <c r="T595" s="186">
        <f>T596</f>
        <v>0</v>
      </c>
      <c r="AR595" s="187" t="s">
        <v>185</v>
      </c>
      <c r="AT595" s="188" t="s">
        <v>70</v>
      </c>
      <c r="AU595" s="188" t="s">
        <v>71</v>
      </c>
      <c r="AY595" s="187" t="s">
        <v>166</v>
      </c>
      <c r="BK595" s="189">
        <f>BK596</f>
        <v>0</v>
      </c>
    </row>
    <row r="596" spans="1:65" s="12" customFormat="1" ht="22.9" customHeight="1">
      <c r="B596" s="176"/>
      <c r="C596" s="177"/>
      <c r="D596" s="178" t="s">
        <v>70</v>
      </c>
      <c r="E596" s="190" t="s">
        <v>927</v>
      </c>
      <c r="F596" s="190" t="s">
        <v>928</v>
      </c>
      <c r="G596" s="177"/>
      <c r="H596" s="177"/>
      <c r="I596" s="180"/>
      <c r="J596" s="191">
        <f>BK596</f>
        <v>0</v>
      </c>
      <c r="K596" s="177"/>
      <c r="L596" s="182"/>
      <c r="M596" s="183"/>
      <c r="N596" s="184"/>
      <c r="O596" s="184"/>
      <c r="P596" s="185">
        <f>SUM(P597:P599)</f>
        <v>0</v>
      </c>
      <c r="Q596" s="184"/>
      <c r="R596" s="185">
        <f>SUM(R597:R599)</f>
        <v>5.049E-2</v>
      </c>
      <c r="S596" s="184"/>
      <c r="T596" s="186">
        <f>SUM(T597:T599)</f>
        <v>0</v>
      </c>
      <c r="AR596" s="187" t="s">
        <v>185</v>
      </c>
      <c r="AT596" s="188" t="s">
        <v>70</v>
      </c>
      <c r="AU596" s="188" t="s">
        <v>78</v>
      </c>
      <c r="AY596" s="187" t="s">
        <v>166</v>
      </c>
      <c r="BK596" s="189">
        <f>SUM(BK597:BK599)</f>
        <v>0</v>
      </c>
    </row>
    <row r="597" spans="1:65" s="2" customFormat="1" ht="16.5" customHeight="1">
      <c r="A597" s="34"/>
      <c r="B597" s="35"/>
      <c r="C597" s="192" t="s">
        <v>929</v>
      </c>
      <c r="D597" s="192" t="s">
        <v>168</v>
      </c>
      <c r="E597" s="193" t="s">
        <v>930</v>
      </c>
      <c r="F597" s="194" t="s">
        <v>931</v>
      </c>
      <c r="G597" s="195" t="s">
        <v>932</v>
      </c>
      <c r="H597" s="196">
        <v>5.0999999999999996</v>
      </c>
      <c r="I597" s="197"/>
      <c r="J597" s="198">
        <f>ROUND(I597*H597,2)</f>
        <v>0</v>
      </c>
      <c r="K597" s="194" t="s">
        <v>172</v>
      </c>
      <c r="L597" s="39"/>
      <c r="M597" s="199" t="s">
        <v>19</v>
      </c>
      <c r="N597" s="200" t="s">
        <v>42</v>
      </c>
      <c r="O597" s="64"/>
      <c r="P597" s="201">
        <f>O597*H597</f>
        <v>0</v>
      </c>
      <c r="Q597" s="201">
        <v>9.9000000000000008E-3</v>
      </c>
      <c r="R597" s="201">
        <f>Q597*H597</f>
        <v>5.049E-2</v>
      </c>
      <c r="S597" s="201">
        <v>0</v>
      </c>
      <c r="T597" s="202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203" t="s">
        <v>540</v>
      </c>
      <c r="AT597" s="203" t="s">
        <v>168</v>
      </c>
      <c r="AU597" s="203" t="s">
        <v>80</v>
      </c>
      <c r="AY597" s="17" t="s">
        <v>166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17" t="s">
        <v>78</v>
      </c>
      <c r="BK597" s="204">
        <f>ROUND(I597*H597,2)</f>
        <v>0</v>
      </c>
      <c r="BL597" s="17" t="s">
        <v>540</v>
      </c>
      <c r="BM597" s="203" t="s">
        <v>933</v>
      </c>
    </row>
    <row r="598" spans="1:65" s="13" customFormat="1" ht="11.25">
      <c r="B598" s="209"/>
      <c r="C598" s="210"/>
      <c r="D598" s="205" t="s">
        <v>177</v>
      </c>
      <c r="E598" s="211" t="s">
        <v>19</v>
      </c>
      <c r="F598" s="212" t="s">
        <v>934</v>
      </c>
      <c r="G598" s="210"/>
      <c r="H598" s="211" t="s">
        <v>19</v>
      </c>
      <c r="I598" s="213"/>
      <c r="J598" s="210"/>
      <c r="K598" s="210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177</v>
      </c>
      <c r="AU598" s="218" t="s">
        <v>80</v>
      </c>
      <c r="AV598" s="13" t="s">
        <v>78</v>
      </c>
      <c r="AW598" s="13" t="s">
        <v>33</v>
      </c>
      <c r="AX598" s="13" t="s">
        <v>71</v>
      </c>
      <c r="AY598" s="218" t="s">
        <v>166</v>
      </c>
    </row>
    <row r="599" spans="1:65" s="14" customFormat="1" ht="11.25">
      <c r="B599" s="219"/>
      <c r="C599" s="220"/>
      <c r="D599" s="205" t="s">
        <v>177</v>
      </c>
      <c r="E599" s="221" t="s">
        <v>19</v>
      </c>
      <c r="F599" s="222" t="s">
        <v>935</v>
      </c>
      <c r="G599" s="220"/>
      <c r="H599" s="223">
        <v>5.0999999999999996</v>
      </c>
      <c r="I599" s="224"/>
      <c r="J599" s="220"/>
      <c r="K599" s="220"/>
      <c r="L599" s="225"/>
      <c r="M599" s="226"/>
      <c r="N599" s="227"/>
      <c r="O599" s="227"/>
      <c r="P599" s="227"/>
      <c r="Q599" s="227"/>
      <c r="R599" s="227"/>
      <c r="S599" s="227"/>
      <c r="T599" s="228"/>
      <c r="AT599" s="229" t="s">
        <v>177</v>
      </c>
      <c r="AU599" s="229" t="s">
        <v>80</v>
      </c>
      <c r="AV599" s="14" t="s">
        <v>80</v>
      </c>
      <c r="AW599" s="14" t="s">
        <v>33</v>
      </c>
      <c r="AX599" s="14" t="s">
        <v>78</v>
      </c>
      <c r="AY599" s="229" t="s">
        <v>166</v>
      </c>
    </row>
    <row r="600" spans="1:65" s="12" customFormat="1" ht="25.9" customHeight="1">
      <c r="B600" s="176"/>
      <c r="C600" s="177"/>
      <c r="D600" s="178" t="s">
        <v>70</v>
      </c>
      <c r="E600" s="179" t="s">
        <v>122</v>
      </c>
      <c r="F600" s="179" t="s">
        <v>123</v>
      </c>
      <c r="G600" s="177"/>
      <c r="H600" s="177"/>
      <c r="I600" s="180"/>
      <c r="J600" s="181">
        <f>BK600</f>
        <v>0</v>
      </c>
      <c r="K600" s="177"/>
      <c r="L600" s="182"/>
      <c r="M600" s="183"/>
      <c r="N600" s="184"/>
      <c r="O600" s="184"/>
      <c r="P600" s="185">
        <f>P601</f>
        <v>0</v>
      </c>
      <c r="Q600" s="184"/>
      <c r="R600" s="185">
        <f>R601</f>
        <v>0</v>
      </c>
      <c r="S600" s="184"/>
      <c r="T600" s="186">
        <f>T601</f>
        <v>0</v>
      </c>
      <c r="AR600" s="187" t="s">
        <v>195</v>
      </c>
      <c r="AT600" s="188" t="s">
        <v>70</v>
      </c>
      <c r="AU600" s="188" t="s">
        <v>71</v>
      </c>
      <c r="AY600" s="187" t="s">
        <v>166</v>
      </c>
      <c r="BK600" s="189">
        <f>BK601</f>
        <v>0</v>
      </c>
    </row>
    <row r="601" spans="1:65" s="12" customFormat="1" ht="22.9" customHeight="1">
      <c r="B601" s="176"/>
      <c r="C601" s="177"/>
      <c r="D601" s="178" t="s">
        <v>70</v>
      </c>
      <c r="E601" s="190" t="s">
        <v>936</v>
      </c>
      <c r="F601" s="190" t="s">
        <v>937</v>
      </c>
      <c r="G601" s="177"/>
      <c r="H601" s="177"/>
      <c r="I601" s="180"/>
      <c r="J601" s="191">
        <f>BK601</f>
        <v>0</v>
      </c>
      <c r="K601" s="177"/>
      <c r="L601" s="182"/>
      <c r="M601" s="183"/>
      <c r="N601" s="184"/>
      <c r="O601" s="184"/>
      <c r="P601" s="185">
        <f>SUM(P602:P603)</f>
        <v>0</v>
      </c>
      <c r="Q601" s="184"/>
      <c r="R601" s="185">
        <f>SUM(R602:R603)</f>
        <v>0</v>
      </c>
      <c r="S601" s="184"/>
      <c r="T601" s="186">
        <f>SUM(T602:T603)</f>
        <v>0</v>
      </c>
      <c r="AR601" s="187" t="s">
        <v>195</v>
      </c>
      <c r="AT601" s="188" t="s">
        <v>70</v>
      </c>
      <c r="AU601" s="188" t="s">
        <v>78</v>
      </c>
      <c r="AY601" s="187" t="s">
        <v>166</v>
      </c>
      <c r="BK601" s="189">
        <f>SUM(BK602:BK603)</f>
        <v>0</v>
      </c>
    </row>
    <row r="602" spans="1:65" s="2" customFormat="1" ht="16.5" customHeight="1">
      <c r="A602" s="34"/>
      <c r="B602" s="35"/>
      <c r="C602" s="192" t="s">
        <v>938</v>
      </c>
      <c r="D602" s="192" t="s">
        <v>168</v>
      </c>
      <c r="E602" s="193" t="s">
        <v>939</v>
      </c>
      <c r="F602" s="194" t="s">
        <v>940</v>
      </c>
      <c r="G602" s="195" t="s">
        <v>941</v>
      </c>
      <c r="H602" s="196">
        <v>1</v>
      </c>
      <c r="I602" s="197"/>
      <c r="J602" s="198">
        <f>ROUND(I602*H602,2)</f>
        <v>0</v>
      </c>
      <c r="K602" s="194" t="s">
        <v>172</v>
      </c>
      <c r="L602" s="39"/>
      <c r="M602" s="199" t="s">
        <v>19</v>
      </c>
      <c r="N602" s="200" t="s">
        <v>42</v>
      </c>
      <c r="O602" s="64"/>
      <c r="P602" s="201">
        <f>O602*H602</f>
        <v>0</v>
      </c>
      <c r="Q602" s="201">
        <v>0</v>
      </c>
      <c r="R602" s="201">
        <f>Q602*H602</f>
        <v>0</v>
      </c>
      <c r="S602" s="201">
        <v>0</v>
      </c>
      <c r="T602" s="202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03" t="s">
        <v>942</v>
      </c>
      <c r="AT602" s="203" t="s">
        <v>168</v>
      </c>
      <c r="AU602" s="203" t="s">
        <v>80</v>
      </c>
      <c r="AY602" s="17" t="s">
        <v>166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17" t="s">
        <v>78</v>
      </c>
      <c r="BK602" s="204">
        <f>ROUND(I602*H602,2)</f>
        <v>0</v>
      </c>
      <c r="BL602" s="17" t="s">
        <v>942</v>
      </c>
      <c r="BM602" s="203" t="s">
        <v>943</v>
      </c>
    </row>
    <row r="603" spans="1:65" s="2" customFormat="1" ht="48.75">
      <c r="A603" s="34"/>
      <c r="B603" s="35"/>
      <c r="C603" s="36"/>
      <c r="D603" s="205" t="s">
        <v>175</v>
      </c>
      <c r="E603" s="36"/>
      <c r="F603" s="206" t="s">
        <v>944</v>
      </c>
      <c r="G603" s="36"/>
      <c r="H603" s="36"/>
      <c r="I603" s="115"/>
      <c r="J603" s="36"/>
      <c r="K603" s="36"/>
      <c r="L603" s="39"/>
      <c r="M603" s="251"/>
      <c r="N603" s="252"/>
      <c r="O603" s="253"/>
      <c r="P603" s="253"/>
      <c r="Q603" s="253"/>
      <c r="R603" s="253"/>
      <c r="S603" s="253"/>
      <c r="T603" s="254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175</v>
      </c>
      <c r="AU603" s="17" t="s">
        <v>80</v>
      </c>
    </row>
    <row r="604" spans="1:65" s="2" customFormat="1" ht="6.95" customHeight="1">
      <c r="A604" s="34"/>
      <c r="B604" s="47"/>
      <c r="C604" s="48"/>
      <c r="D604" s="48"/>
      <c r="E604" s="48"/>
      <c r="F604" s="48"/>
      <c r="G604" s="48"/>
      <c r="H604" s="48"/>
      <c r="I604" s="142"/>
      <c r="J604" s="48"/>
      <c r="K604" s="48"/>
      <c r="L604" s="39"/>
      <c r="M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</row>
  </sheetData>
  <sheetProtection algorithmName="SHA-512" hashValue="0CdIp8BfyuynilW3htRNmWZkYeeFUXxnjEvLQdXyTk97ZhDqu21R7JIY5tvud5zaLoRGOWR7o324spZt6xsUkA==" saltValue="6dBU1Jldpu9isy2/SntI+FGLr9JSFn4qMjYBQ1M2KuOi3aCzlUM/1cePdxyVmBrBFBg5uetJ4EoBLISzj7BWWw==" spinCount="100000" sheet="1" objects="1" scenarios="1" formatColumns="0" formatRows="0" autoFilter="0"/>
  <autoFilter ref="C101:K603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88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945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ROUND((SUM(BE88:BE132)),  2)</f>
        <v>0</v>
      </c>
      <c r="G35" s="34"/>
      <c r="H35" s="34"/>
      <c r="I35" s="131">
        <v>0.21</v>
      </c>
      <c r="J35" s="130">
        <f>ROUND(((SUM(BE88:BE132))*I35),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ROUND((SUM(BF88:BF132)),  2)</f>
        <v>0</v>
      </c>
      <c r="G36" s="34"/>
      <c r="H36" s="34"/>
      <c r="I36" s="131">
        <v>0.15</v>
      </c>
      <c r="J36" s="130">
        <f>ROUND(((SUM(BF88:BF132))*I36),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ROUND((SUM(BG88:BG132)),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ROUND((SUM(BH88:BH132)),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ROUND((SUM(BI88:BI132)),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101.1.b - Zpevněné plochy - nezpůsobilý výdaj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J89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139</v>
      </c>
      <c r="E65" s="160"/>
      <c r="F65" s="160"/>
      <c r="G65" s="160"/>
      <c r="H65" s="160"/>
      <c r="I65" s="161"/>
      <c r="J65" s="162">
        <f>J90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143</v>
      </c>
      <c r="E66" s="160"/>
      <c r="F66" s="160"/>
      <c r="G66" s="160"/>
      <c r="H66" s="160"/>
      <c r="I66" s="161"/>
      <c r="J66" s="162">
        <f>J130</f>
        <v>0</v>
      </c>
      <c r="K66" s="97"/>
      <c r="L66" s="163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151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16" t="str">
        <f>E7</f>
        <v>Dopravní terminál v Bohumíně – Přednádražní prostor</v>
      </c>
      <c r="F76" s="317"/>
      <c r="G76" s="317"/>
      <c r="H76" s="317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126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16" t="s">
        <v>127</v>
      </c>
      <c r="F78" s="318"/>
      <c r="G78" s="318"/>
      <c r="H78" s="318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128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70" t="str">
        <f>E11</f>
        <v>SO 101.1.b - Zpevněné plochy - nezpůsobilý výdaj</v>
      </c>
      <c r="F80" s="318"/>
      <c r="G80" s="318"/>
      <c r="H80" s="318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Bohumín</v>
      </c>
      <c r="G82" s="36"/>
      <c r="H82" s="36"/>
      <c r="I82" s="117" t="s">
        <v>23</v>
      </c>
      <c r="J82" s="59" t="str">
        <f>IF(J14="","",J14)</f>
        <v>26. 11. 2019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40.15" customHeight="1">
      <c r="A84" s="34"/>
      <c r="B84" s="35"/>
      <c r="C84" s="29" t="s">
        <v>25</v>
      </c>
      <c r="D84" s="36"/>
      <c r="E84" s="36"/>
      <c r="F84" s="27" t="str">
        <f>E17</f>
        <v>Město Bohumín, Masarykova 158, 735 81 Bohumín</v>
      </c>
      <c r="G84" s="36"/>
      <c r="H84" s="36"/>
      <c r="I84" s="117" t="s">
        <v>31</v>
      </c>
      <c r="J84" s="32" t="str">
        <f>E23</f>
        <v>HaskoningDHV Czech Republic, spol. s r.o.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0.15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117" t="s">
        <v>34</v>
      </c>
      <c r="J85" s="32" t="str">
        <f>E26</f>
        <v>HaskoningDHV Czech Republic, spol. s r.o.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152</v>
      </c>
      <c r="D87" s="167" t="s">
        <v>56</v>
      </c>
      <c r="E87" s="167" t="s">
        <v>52</v>
      </c>
      <c r="F87" s="167" t="s">
        <v>53</v>
      </c>
      <c r="G87" s="167" t="s">
        <v>153</v>
      </c>
      <c r="H87" s="167" t="s">
        <v>154</v>
      </c>
      <c r="I87" s="168" t="s">
        <v>155</v>
      </c>
      <c r="J87" s="167" t="s">
        <v>132</v>
      </c>
      <c r="K87" s="169" t="s">
        <v>156</v>
      </c>
      <c r="L87" s="170"/>
      <c r="M87" s="68" t="s">
        <v>19</v>
      </c>
      <c r="N87" s="69" t="s">
        <v>41</v>
      </c>
      <c r="O87" s="69" t="s">
        <v>157</v>
      </c>
      <c r="P87" s="69" t="s">
        <v>158</v>
      </c>
      <c r="Q87" s="69" t="s">
        <v>159</v>
      </c>
      <c r="R87" s="69" t="s">
        <v>160</v>
      </c>
      <c r="S87" s="69" t="s">
        <v>161</v>
      </c>
      <c r="T87" s="70" t="s">
        <v>162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163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</f>
        <v>0</v>
      </c>
      <c r="Q88" s="72"/>
      <c r="R88" s="173">
        <f>R89</f>
        <v>22.445700000000002</v>
      </c>
      <c r="S88" s="72"/>
      <c r="T88" s="174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133</v>
      </c>
      <c r="BK88" s="175">
        <f>BK89</f>
        <v>0</v>
      </c>
    </row>
    <row r="89" spans="1:65" s="12" customFormat="1" ht="25.9" customHeight="1">
      <c r="B89" s="176"/>
      <c r="C89" s="177"/>
      <c r="D89" s="178" t="s">
        <v>70</v>
      </c>
      <c r="E89" s="179" t="s">
        <v>164</v>
      </c>
      <c r="F89" s="179" t="s">
        <v>165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P90+P130</f>
        <v>0</v>
      </c>
      <c r="Q89" s="184"/>
      <c r="R89" s="185">
        <f>R90+R130</f>
        <v>22.445700000000002</v>
      </c>
      <c r="S89" s="184"/>
      <c r="T89" s="186">
        <f>T90+T130</f>
        <v>0</v>
      </c>
      <c r="AR89" s="187" t="s">
        <v>78</v>
      </c>
      <c r="AT89" s="188" t="s">
        <v>70</v>
      </c>
      <c r="AU89" s="188" t="s">
        <v>71</v>
      </c>
      <c r="AY89" s="187" t="s">
        <v>166</v>
      </c>
      <c r="BK89" s="189">
        <f>BK90+BK130</f>
        <v>0</v>
      </c>
    </row>
    <row r="90" spans="1:65" s="12" customFormat="1" ht="22.9" customHeight="1">
      <c r="B90" s="176"/>
      <c r="C90" s="177"/>
      <c r="D90" s="178" t="s">
        <v>70</v>
      </c>
      <c r="E90" s="190" t="s">
        <v>195</v>
      </c>
      <c r="F90" s="190" t="s">
        <v>447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SUM(P91:P129)</f>
        <v>0</v>
      </c>
      <c r="Q90" s="184"/>
      <c r="R90" s="185">
        <f>SUM(R91:R129)</f>
        <v>22.445700000000002</v>
      </c>
      <c r="S90" s="184"/>
      <c r="T90" s="186">
        <f>SUM(T91:T129)</f>
        <v>0</v>
      </c>
      <c r="AR90" s="187" t="s">
        <v>78</v>
      </c>
      <c r="AT90" s="188" t="s">
        <v>70</v>
      </c>
      <c r="AU90" s="188" t="s">
        <v>78</v>
      </c>
      <c r="AY90" s="187" t="s">
        <v>166</v>
      </c>
      <c r="BK90" s="189">
        <f>SUM(BK91:BK129)</f>
        <v>0</v>
      </c>
    </row>
    <row r="91" spans="1:65" s="2" customFormat="1" ht="21.75" customHeight="1">
      <c r="A91" s="34"/>
      <c r="B91" s="35"/>
      <c r="C91" s="192" t="s">
        <v>78</v>
      </c>
      <c r="D91" s="192" t="s">
        <v>168</v>
      </c>
      <c r="E91" s="193" t="s">
        <v>468</v>
      </c>
      <c r="F91" s="194" t="s">
        <v>469</v>
      </c>
      <c r="G91" s="195" t="s">
        <v>171</v>
      </c>
      <c r="H91" s="196">
        <v>223</v>
      </c>
      <c r="I91" s="197"/>
      <c r="J91" s="198">
        <f>ROUND(I91*H91,2)</f>
        <v>0</v>
      </c>
      <c r="K91" s="194" t="s">
        <v>172</v>
      </c>
      <c r="L91" s="39"/>
      <c r="M91" s="199" t="s">
        <v>19</v>
      </c>
      <c r="N91" s="200" t="s">
        <v>42</v>
      </c>
      <c r="O91" s="64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80</v>
      </c>
      <c r="AY91" s="17" t="s">
        <v>166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173</v>
      </c>
      <c r="BM91" s="203" t="s">
        <v>470</v>
      </c>
    </row>
    <row r="92" spans="1:65" s="2" customFormat="1" ht="29.25">
      <c r="A92" s="34"/>
      <c r="B92" s="35"/>
      <c r="C92" s="36"/>
      <c r="D92" s="205" t="s">
        <v>175</v>
      </c>
      <c r="E92" s="36"/>
      <c r="F92" s="206" t="s">
        <v>946</v>
      </c>
      <c r="G92" s="36"/>
      <c r="H92" s="36"/>
      <c r="I92" s="115"/>
      <c r="J92" s="36"/>
      <c r="K92" s="36"/>
      <c r="L92" s="39"/>
      <c r="M92" s="207"/>
      <c r="N92" s="208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175</v>
      </c>
      <c r="AU92" s="17" t="s">
        <v>80</v>
      </c>
    </row>
    <row r="93" spans="1:65" s="13" customFormat="1" ht="22.5">
      <c r="B93" s="209"/>
      <c r="C93" s="210"/>
      <c r="D93" s="205" t="s">
        <v>177</v>
      </c>
      <c r="E93" s="211" t="s">
        <v>19</v>
      </c>
      <c r="F93" s="212" t="s">
        <v>473</v>
      </c>
      <c r="G93" s="210"/>
      <c r="H93" s="211" t="s">
        <v>19</v>
      </c>
      <c r="I93" s="213"/>
      <c r="J93" s="210"/>
      <c r="K93" s="210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177</v>
      </c>
      <c r="AU93" s="218" t="s">
        <v>80</v>
      </c>
      <c r="AV93" s="13" t="s">
        <v>78</v>
      </c>
      <c r="AW93" s="13" t="s">
        <v>33</v>
      </c>
      <c r="AX93" s="13" t="s">
        <v>71</v>
      </c>
      <c r="AY93" s="218" t="s">
        <v>166</v>
      </c>
    </row>
    <row r="94" spans="1:65" s="14" customFormat="1" ht="11.25">
      <c r="B94" s="219"/>
      <c r="C94" s="220"/>
      <c r="D94" s="205" t="s">
        <v>177</v>
      </c>
      <c r="E94" s="221" t="s">
        <v>19</v>
      </c>
      <c r="F94" s="222" t="s">
        <v>623</v>
      </c>
      <c r="G94" s="220"/>
      <c r="H94" s="223">
        <v>77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177</v>
      </c>
      <c r="AU94" s="229" t="s">
        <v>80</v>
      </c>
      <c r="AV94" s="14" t="s">
        <v>80</v>
      </c>
      <c r="AW94" s="14" t="s">
        <v>33</v>
      </c>
      <c r="AX94" s="14" t="s">
        <v>71</v>
      </c>
      <c r="AY94" s="229" t="s">
        <v>166</v>
      </c>
    </row>
    <row r="95" spans="1:65" s="13" customFormat="1" ht="22.5">
      <c r="B95" s="209"/>
      <c r="C95" s="210"/>
      <c r="D95" s="205" t="s">
        <v>177</v>
      </c>
      <c r="E95" s="211" t="s">
        <v>19</v>
      </c>
      <c r="F95" s="212" t="s">
        <v>477</v>
      </c>
      <c r="G95" s="210"/>
      <c r="H95" s="211" t="s">
        <v>19</v>
      </c>
      <c r="I95" s="213"/>
      <c r="J95" s="210"/>
      <c r="K95" s="210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177</v>
      </c>
      <c r="AU95" s="218" t="s">
        <v>80</v>
      </c>
      <c r="AV95" s="13" t="s">
        <v>78</v>
      </c>
      <c r="AW95" s="13" t="s">
        <v>33</v>
      </c>
      <c r="AX95" s="13" t="s">
        <v>71</v>
      </c>
      <c r="AY95" s="218" t="s">
        <v>166</v>
      </c>
    </row>
    <row r="96" spans="1:65" s="14" customFormat="1" ht="11.25">
      <c r="B96" s="219"/>
      <c r="C96" s="220"/>
      <c r="D96" s="205" t="s">
        <v>177</v>
      </c>
      <c r="E96" s="221" t="s">
        <v>19</v>
      </c>
      <c r="F96" s="222" t="s">
        <v>623</v>
      </c>
      <c r="G96" s="220"/>
      <c r="H96" s="223">
        <v>77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177</v>
      </c>
      <c r="AU96" s="229" t="s">
        <v>80</v>
      </c>
      <c r="AV96" s="14" t="s">
        <v>80</v>
      </c>
      <c r="AW96" s="14" t="s">
        <v>33</v>
      </c>
      <c r="AX96" s="14" t="s">
        <v>71</v>
      </c>
      <c r="AY96" s="229" t="s">
        <v>166</v>
      </c>
    </row>
    <row r="97" spans="1:65" s="13" customFormat="1" ht="11.25">
      <c r="B97" s="209"/>
      <c r="C97" s="210"/>
      <c r="D97" s="205" t="s">
        <v>177</v>
      </c>
      <c r="E97" s="211" t="s">
        <v>19</v>
      </c>
      <c r="F97" s="212" t="s">
        <v>478</v>
      </c>
      <c r="G97" s="210"/>
      <c r="H97" s="211" t="s">
        <v>19</v>
      </c>
      <c r="I97" s="213"/>
      <c r="J97" s="210"/>
      <c r="K97" s="210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177</v>
      </c>
      <c r="AU97" s="218" t="s">
        <v>80</v>
      </c>
      <c r="AV97" s="13" t="s">
        <v>78</v>
      </c>
      <c r="AW97" s="13" t="s">
        <v>33</v>
      </c>
      <c r="AX97" s="13" t="s">
        <v>71</v>
      </c>
      <c r="AY97" s="218" t="s">
        <v>166</v>
      </c>
    </row>
    <row r="98" spans="1:65" s="14" customFormat="1" ht="11.25">
      <c r="B98" s="219"/>
      <c r="C98" s="220"/>
      <c r="D98" s="205" t="s">
        <v>177</v>
      </c>
      <c r="E98" s="221" t="s">
        <v>19</v>
      </c>
      <c r="F98" s="222" t="s">
        <v>573</v>
      </c>
      <c r="G98" s="220"/>
      <c r="H98" s="223">
        <v>69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177</v>
      </c>
      <c r="AU98" s="229" t="s">
        <v>80</v>
      </c>
      <c r="AV98" s="14" t="s">
        <v>80</v>
      </c>
      <c r="AW98" s="14" t="s">
        <v>33</v>
      </c>
      <c r="AX98" s="14" t="s">
        <v>71</v>
      </c>
      <c r="AY98" s="229" t="s">
        <v>166</v>
      </c>
    </row>
    <row r="99" spans="1:65" s="15" customFormat="1" ht="11.25">
      <c r="B99" s="230"/>
      <c r="C99" s="231"/>
      <c r="D99" s="205" t="s">
        <v>177</v>
      </c>
      <c r="E99" s="232" t="s">
        <v>19</v>
      </c>
      <c r="F99" s="233" t="s">
        <v>191</v>
      </c>
      <c r="G99" s="231"/>
      <c r="H99" s="234">
        <v>223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177</v>
      </c>
      <c r="AU99" s="240" t="s">
        <v>80</v>
      </c>
      <c r="AV99" s="15" t="s">
        <v>173</v>
      </c>
      <c r="AW99" s="15" t="s">
        <v>33</v>
      </c>
      <c r="AX99" s="15" t="s">
        <v>78</v>
      </c>
      <c r="AY99" s="240" t="s">
        <v>166</v>
      </c>
    </row>
    <row r="100" spans="1:65" s="2" customFormat="1" ht="21.75" customHeight="1">
      <c r="A100" s="34"/>
      <c r="B100" s="35"/>
      <c r="C100" s="192" t="s">
        <v>80</v>
      </c>
      <c r="D100" s="192" t="s">
        <v>168</v>
      </c>
      <c r="E100" s="193" t="s">
        <v>485</v>
      </c>
      <c r="F100" s="194" t="s">
        <v>486</v>
      </c>
      <c r="G100" s="195" t="s">
        <v>171</v>
      </c>
      <c r="H100" s="196">
        <v>69</v>
      </c>
      <c r="I100" s="197"/>
      <c r="J100" s="198">
        <f>ROUND(I100*H100,2)</f>
        <v>0</v>
      </c>
      <c r="K100" s="194" t="s">
        <v>172</v>
      </c>
      <c r="L100" s="39"/>
      <c r="M100" s="199" t="s">
        <v>19</v>
      </c>
      <c r="N100" s="200" t="s">
        <v>42</v>
      </c>
      <c r="O100" s="64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80</v>
      </c>
      <c r="AY100" s="17" t="s">
        <v>166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7" t="s">
        <v>78</v>
      </c>
      <c r="BK100" s="204">
        <f>ROUND(I100*H100,2)</f>
        <v>0</v>
      </c>
      <c r="BL100" s="17" t="s">
        <v>173</v>
      </c>
      <c r="BM100" s="203" t="s">
        <v>487</v>
      </c>
    </row>
    <row r="101" spans="1:65" s="2" customFormat="1" ht="29.25">
      <c r="A101" s="34"/>
      <c r="B101" s="35"/>
      <c r="C101" s="36"/>
      <c r="D101" s="205" t="s">
        <v>175</v>
      </c>
      <c r="E101" s="36"/>
      <c r="F101" s="206" t="s">
        <v>946</v>
      </c>
      <c r="G101" s="36"/>
      <c r="H101" s="36"/>
      <c r="I101" s="115"/>
      <c r="J101" s="36"/>
      <c r="K101" s="36"/>
      <c r="L101" s="39"/>
      <c r="M101" s="207"/>
      <c r="N101" s="208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175</v>
      </c>
      <c r="AU101" s="17" t="s">
        <v>80</v>
      </c>
    </row>
    <row r="102" spans="1:65" s="13" customFormat="1" ht="11.25">
      <c r="B102" s="209"/>
      <c r="C102" s="210"/>
      <c r="D102" s="205" t="s">
        <v>177</v>
      </c>
      <c r="E102" s="211" t="s">
        <v>19</v>
      </c>
      <c r="F102" s="212" t="s">
        <v>489</v>
      </c>
      <c r="G102" s="210"/>
      <c r="H102" s="211" t="s">
        <v>19</v>
      </c>
      <c r="I102" s="213"/>
      <c r="J102" s="210"/>
      <c r="K102" s="210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177</v>
      </c>
      <c r="AU102" s="218" t="s">
        <v>80</v>
      </c>
      <c r="AV102" s="13" t="s">
        <v>78</v>
      </c>
      <c r="AW102" s="13" t="s">
        <v>33</v>
      </c>
      <c r="AX102" s="13" t="s">
        <v>71</v>
      </c>
      <c r="AY102" s="218" t="s">
        <v>166</v>
      </c>
    </row>
    <row r="103" spans="1:65" s="14" customFormat="1" ht="11.25">
      <c r="B103" s="219"/>
      <c r="C103" s="220"/>
      <c r="D103" s="205" t="s">
        <v>177</v>
      </c>
      <c r="E103" s="221" t="s">
        <v>19</v>
      </c>
      <c r="F103" s="222" t="s">
        <v>573</v>
      </c>
      <c r="G103" s="220"/>
      <c r="H103" s="223">
        <v>69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33</v>
      </c>
      <c r="AX103" s="14" t="s">
        <v>78</v>
      </c>
      <c r="AY103" s="229" t="s">
        <v>166</v>
      </c>
    </row>
    <row r="104" spans="1:65" s="2" customFormat="1" ht="21.75" customHeight="1">
      <c r="A104" s="34"/>
      <c r="B104" s="35"/>
      <c r="C104" s="192" t="s">
        <v>185</v>
      </c>
      <c r="D104" s="192" t="s">
        <v>168</v>
      </c>
      <c r="E104" s="193" t="s">
        <v>512</v>
      </c>
      <c r="F104" s="194" t="s">
        <v>513</v>
      </c>
      <c r="G104" s="195" t="s">
        <v>171</v>
      </c>
      <c r="H104" s="196">
        <v>77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514</v>
      </c>
    </row>
    <row r="105" spans="1:65" s="2" customFormat="1" ht="29.25">
      <c r="A105" s="34"/>
      <c r="B105" s="35"/>
      <c r="C105" s="36"/>
      <c r="D105" s="205" t="s">
        <v>175</v>
      </c>
      <c r="E105" s="36"/>
      <c r="F105" s="206" t="s">
        <v>946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175</v>
      </c>
      <c r="AU105" s="17" t="s">
        <v>80</v>
      </c>
    </row>
    <row r="106" spans="1:65" s="13" customFormat="1" ht="11.25">
      <c r="B106" s="209"/>
      <c r="C106" s="210"/>
      <c r="D106" s="205" t="s">
        <v>177</v>
      </c>
      <c r="E106" s="211" t="s">
        <v>19</v>
      </c>
      <c r="F106" s="212" t="s">
        <v>516</v>
      </c>
      <c r="G106" s="210"/>
      <c r="H106" s="211" t="s">
        <v>19</v>
      </c>
      <c r="I106" s="213"/>
      <c r="J106" s="210"/>
      <c r="K106" s="210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177</v>
      </c>
      <c r="AU106" s="218" t="s">
        <v>80</v>
      </c>
      <c r="AV106" s="13" t="s">
        <v>78</v>
      </c>
      <c r="AW106" s="13" t="s">
        <v>33</v>
      </c>
      <c r="AX106" s="13" t="s">
        <v>71</v>
      </c>
      <c r="AY106" s="218" t="s">
        <v>166</v>
      </c>
    </row>
    <row r="107" spans="1:65" s="14" customFormat="1" ht="11.25">
      <c r="B107" s="219"/>
      <c r="C107" s="220"/>
      <c r="D107" s="205" t="s">
        <v>177</v>
      </c>
      <c r="E107" s="221" t="s">
        <v>19</v>
      </c>
      <c r="F107" s="222" t="s">
        <v>623</v>
      </c>
      <c r="G107" s="220"/>
      <c r="H107" s="223">
        <v>77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177</v>
      </c>
      <c r="AU107" s="229" t="s">
        <v>80</v>
      </c>
      <c r="AV107" s="14" t="s">
        <v>80</v>
      </c>
      <c r="AW107" s="14" t="s">
        <v>33</v>
      </c>
      <c r="AX107" s="14" t="s">
        <v>71</v>
      </c>
      <c r="AY107" s="229" t="s">
        <v>166</v>
      </c>
    </row>
    <row r="108" spans="1:65" s="15" customFormat="1" ht="11.25">
      <c r="B108" s="230"/>
      <c r="C108" s="231"/>
      <c r="D108" s="205" t="s">
        <v>177</v>
      </c>
      <c r="E108" s="232" t="s">
        <v>19</v>
      </c>
      <c r="F108" s="233" t="s">
        <v>191</v>
      </c>
      <c r="G108" s="231"/>
      <c r="H108" s="234">
        <v>77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177</v>
      </c>
      <c r="AU108" s="240" t="s">
        <v>80</v>
      </c>
      <c r="AV108" s="15" t="s">
        <v>173</v>
      </c>
      <c r="AW108" s="15" t="s">
        <v>33</v>
      </c>
      <c r="AX108" s="15" t="s">
        <v>78</v>
      </c>
      <c r="AY108" s="240" t="s">
        <v>166</v>
      </c>
    </row>
    <row r="109" spans="1:65" s="2" customFormat="1" ht="21.75" customHeight="1">
      <c r="A109" s="34"/>
      <c r="B109" s="35"/>
      <c r="C109" s="192" t="s">
        <v>173</v>
      </c>
      <c r="D109" s="192" t="s">
        <v>168</v>
      </c>
      <c r="E109" s="193" t="s">
        <v>518</v>
      </c>
      <c r="F109" s="194" t="s">
        <v>519</v>
      </c>
      <c r="G109" s="195" t="s">
        <v>171</v>
      </c>
      <c r="H109" s="196">
        <v>77</v>
      </c>
      <c r="I109" s="197"/>
      <c r="J109" s="198">
        <f>ROUND(I109*H109,2)</f>
        <v>0</v>
      </c>
      <c r="K109" s="194" t="s">
        <v>172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173</v>
      </c>
      <c r="BM109" s="203" t="s">
        <v>520</v>
      </c>
    </row>
    <row r="110" spans="1:65" s="2" customFormat="1" ht="29.25">
      <c r="A110" s="34"/>
      <c r="B110" s="35"/>
      <c r="C110" s="36"/>
      <c r="D110" s="205" t="s">
        <v>175</v>
      </c>
      <c r="E110" s="36"/>
      <c r="F110" s="206" t="s">
        <v>946</v>
      </c>
      <c r="G110" s="36"/>
      <c r="H110" s="36"/>
      <c r="I110" s="115"/>
      <c r="J110" s="36"/>
      <c r="K110" s="36"/>
      <c r="L110" s="39"/>
      <c r="M110" s="207"/>
      <c r="N110" s="208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175</v>
      </c>
      <c r="AU110" s="17" t="s">
        <v>80</v>
      </c>
    </row>
    <row r="111" spans="1:65" s="13" customFormat="1" ht="11.25">
      <c r="B111" s="209"/>
      <c r="C111" s="210"/>
      <c r="D111" s="205" t="s">
        <v>177</v>
      </c>
      <c r="E111" s="211" t="s">
        <v>19</v>
      </c>
      <c r="F111" s="212" t="s">
        <v>516</v>
      </c>
      <c r="G111" s="210"/>
      <c r="H111" s="211" t="s">
        <v>19</v>
      </c>
      <c r="I111" s="213"/>
      <c r="J111" s="210"/>
      <c r="K111" s="210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177</v>
      </c>
      <c r="AU111" s="218" t="s">
        <v>80</v>
      </c>
      <c r="AV111" s="13" t="s">
        <v>78</v>
      </c>
      <c r="AW111" s="13" t="s">
        <v>33</v>
      </c>
      <c r="AX111" s="13" t="s">
        <v>71</v>
      </c>
      <c r="AY111" s="218" t="s">
        <v>166</v>
      </c>
    </row>
    <row r="112" spans="1:65" s="14" customFormat="1" ht="11.25">
      <c r="B112" s="219"/>
      <c r="C112" s="220"/>
      <c r="D112" s="205" t="s">
        <v>177</v>
      </c>
      <c r="E112" s="221" t="s">
        <v>19</v>
      </c>
      <c r="F112" s="222" t="s">
        <v>623</v>
      </c>
      <c r="G112" s="220"/>
      <c r="H112" s="223">
        <v>77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177</v>
      </c>
      <c r="AU112" s="229" t="s">
        <v>80</v>
      </c>
      <c r="AV112" s="14" t="s">
        <v>80</v>
      </c>
      <c r="AW112" s="14" t="s">
        <v>33</v>
      </c>
      <c r="AX112" s="14" t="s">
        <v>78</v>
      </c>
      <c r="AY112" s="229" t="s">
        <v>166</v>
      </c>
    </row>
    <row r="113" spans="1:65" s="2" customFormat="1" ht="33" customHeight="1">
      <c r="A113" s="34"/>
      <c r="B113" s="35"/>
      <c r="C113" s="192" t="s">
        <v>195</v>
      </c>
      <c r="D113" s="192" t="s">
        <v>168</v>
      </c>
      <c r="E113" s="193" t="s">
        <v>523</v>
      </c>
      <c r="F113" s="194" t="s">
        <v>524</v>
      </c>
      <c r="G113" s="195" t="s">
        <v>171</v>
      </c>
      <c r="H113" s="196">
        <v>77</v>
      </c>
      <c r="I113" s="197"/>
      <c r="J113" s="198">
        <f>ROUND(I113*H113,2)</f>
        <v>0</v>
      </c>
      <c r="K113" s="194" t="s">
        <v>172</v>
      </c>
      <c r="L113" s="39"/>
      <c r="M113" s="199" t="s">
        <v>19</v>
      </c>
      <c r="N113" s="200" t="s">
        <v>42</v>
      </c>
      <c r="O113" s="64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173</v>
      </c>
      <c r="AT113" s="203" t="s">
        <v>168</v>
      </c>
      <c r="AU113" s="203" t="s">
        <v>80</v>
      </c>
      <c r="AY113" s="17" t="s">
        <v>166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173</v>
      </c>
      <c r="BM113" s="203" t="s">
        <v>525</v>
      </c>
    </row>
    <row r="114" spans="1:65" s="2" customFormat="1" ht="29.25">
      <c r="A114" s="34"/>
      <c r="B114" s="35"/>
      <c r="C114" s="36"/>
      <c r="D114" s="205" t="s">
        <v>175</v>
      </c>
      <c r="E114" s="36"/>
      <c r="F114" s="206" t="s">
        <v>946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175</v>
      </c>
      <c r="AU114" s="17" t="s">
        <v>80</v>
      </c>
    </row>
    <row r="115" spans="1:65" s="13" customFormat="1" ht="11.25">
      <c r="B115" s="209"/>
      <c r="C115" s="210"/>
      <c r="D115" s="205" t="s">
        <v>177</v>
      </c>
      <c r="E115" s="211" t="s">
        <v>19</v>
      </c>
      <c r="F115" s="212" t="s">
        <v>453</v>
      </c>
      <c r="G115" s="210"/>
      <c r="H115" s="211" t="s">
        <v>19</v>
      </c>
      <c r="I115" s="213"/>
      <c r="J115" s="210"/>
      <c r="K115" s="210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177</v>
      </c>
      <c r="AU115" s="218" t="s">
        <v>80</v>
      </c>
      <c r="AV115" s="13" t="s">
        <v>78</v>
      </c>
      <c r="AW115" s="13" t="s">
        <v>33</v>
      </c>
      <c r="AX115" s="13" t="s">
        <v>71</v>
      </c>
      <c r="AY115" s="218" t="s">
        <v>166</v>
      </c>
    </row>
    <row r="116" spans="1:65" s="14" customFormat="1" ht="11.25">
      <c r="B116" s="219"/>
      <c r="C116" s="220"/>
      <c r="D116" s="205" t="s">
        <v>177</v>
      </c>
      <c r="E116" s="221" t="s">
        <v>19</v>
      </c>
      <c r="F116" s="222" t="s">
        <v>623</v>
      </c>
      <c r="G116" s="220"/>
      <c r="H116" s="223">
        <v>77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177</v>
      </c>
      <c r="AU116" s="229" t="s">
        <v>80</v>
      </c>
      <c r="AV116" s="14" t="s">
        <v>80</v>
      </c>
      <c r="AW116" s="14" t="s">
        <v>33</v>
      </c>
      <c r="AX116" s="14" t="s">
        <v>78</v>
      </c>
      <c r="AY116" s="229" t="s">
        <v>166</v>
      </c>
    </row>
    <row r="117" spans="1:65" s="2" customFormat="1" ht="33" customHeight="1">
      <c r="A117" s="34"/>
      <c r="B117" s="35"/>
      <c r="C117" s="192" t="s">
        <v>200</v>
      </c>
      <c r="D117" s="192" t="s">
        <v>168</v>
      </c>
      <c r="E117" s="193" t="s">
        <v>531</v>
      </c>
      <c r="F117" s="194" t="s">
        <v>532</v>
      </c>
      <c r="G117" s="195" t="s">
        <v>171</v>
      </c>
      <c r="H117" s="196">
        <v>77</v>
      </c>
      <c r="I117" s="197"/>
      <c r="J117" s="198">
        <f>ROUND(I117*H117,2)</f>
        <v>0</v>
      </c>
      <c r="K117" s="194" t="s">
        <v>172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173</v>
      </c>
      <c r="AT117" s="203" t="s">
        <v>168</v>
      </c>
      <c r="AU117" s="203" t="s">
        <v>80</v>
      </c>
      <c r="AY117" s="17" t="s">
        <v>166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173</v>
      </c>
      <c r="BM117" s="203" t="s">
        <v>533</v>
      </c>
    </row>
    <row r="118" spans="1:65" s="2" customFormat="1" ht="29.25">
      <c r="A118" s="34"/>
      <c r="B118" s="35"/>
      <c r="C118" s="36"/>
      <c r="D118" s="205" t="s">
        <v>175</v>
      </c>
      <c r="E118" s="36"/>
      <c r="F118" s="206" t="s">
        <v>946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175</v>
      </c>
      <c r="AU118" s="17" t="s">
        <v>80</v>
      </c>
    </row>
    <row r="119" spans="1:65" s="13" customFormat="1" ht="11.25">
      <c r="B119" s="209"/>
      <c r="C119" s="210"/>
      <c r="D119" s="205" t="s">
        <v>177</v>
      </c>
      <c r="E119" s="211" t="s">
        <v>19</v>
      </c>
      <c r="F119" s="212" t="s">
        <v>534</v>
      </c>
      <c r="G119" s="210"/>
      <c r="H119" s="211" t="s">
        <v>19</v>
      </c>
      <c r="I119" s="213"/>
      <c r="J119" s="210"/>
      <c r="K119" s="210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177</v>
      </c>
      <c r="AU119" s="218" t="s">
        <v>80</v>
      </c>
      <c r="AV119" s="13" t="s">
        <v>78</v>
      </c>
      <c r="AW119" s="13" t="s">
        <v>33</v>
      </c>
      <c r="AX119" s="13" t="s">
        <v>71</v>
      </c>
      <c r="AY119" s="218" t="s">
        <v>166</v>
      </c>
    </row>
    <row r="120" spans="1:65" s="14" customFormat="1" ht="11.25">
      <c r="B120" s="219"/>
      <c r="C120" s="220"/>
      <c r="D120" s="205" t="s">
        <v>177</v>
      </c>
      <c r="E120" s="221" t="s">
        <v>19</v>
      </c>
      <c r="F120" s="222" t="s">
        <v>623</v>
      </c>
      <c r="G120" s="220"/>
      <c r="H120" s="223">
        <v>77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177</v>
      </c>
      <c r="AU120" s="229" t="s">
        <v>80</v>
      </c>
      <c r="AV120" s="14" t="s">
        <v>80</v>
      </c>
      <c r="AW120" s="14" t="s">
        <v>33</v>
      </c>
      <c r="AX120" s="14" t="s">
        <v>78</v>
      </c>
      <c r="AY120" s="229" t="s">
        <v>166</v>
      </c>
    </row>
    <row r="121" spans="1:65" s="2" customFormat="1" ht="55.5" customHeight="1">
      <c r="A121" s="34"/>
      <c r="B121" s="35"/>
      <c r="C121" s="192" t="s">
        <v>204</v>
      </c>
      <c r="D121" s="192" t="s">
        <v>168</v>
      </c>
      <c r="E121" s="193" t="s">
        <v>587</v>
      </c>
      <c r="F121" s="194" t="s">
        <v>588</v>
      </c>
      <c r="G121" s="195" t="s">
        <v>171</v>
      </c>
      <c r="H121" s="196">
        <v>69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8.8800000000000004E-2</v>
      </c>
      <c r="R121" s="201">
        <f>Q121*H121</f>
        <v>6.1272000000000002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589</v>
      </c>
    </row>
    <row r="122" spans="1:65" s="2" customFormat="1" ht="19.5">
      <c r="A122" s="34"/>
      <c r="B122" s="35"/>
      <c r="C122" s="36"/>
      <c r="D122" s="205" t="s">
        <v>175</v>
      </c>
      <c r="E122" s="36"/>
      <c r="F122" s="206" t="s">
        <v>947</v>
      </c>
      <c r="G122" s="36"/>
      <c r="H122" s="36"/>
      <c r="I122" s="115"/>
      <c r="J122" s="36"/>
      <c r="K122" s="36"/>
      <c r="L122" s="39"/>
      <c r="M122" s="207"/>
      <c r="N122" s="208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175</v>
      </c>
      <c r="AU122" s="17" t="s">
        <v>80</v>
      </c>
    </row>
    <row r="123" spans="1:65" s="13" customFormat="1" ht="11.25">
      <c r="B123" s="209"/>
      <c r="C123" s="210"/>
      <c r="D123" s="205" t="s">
        <v>177</v>
      </c>
      <c r="E123" s="211" t="s">
        <v>19</v>
      </c>
      <c r="F123" s="212" t="s">
        <v>590</v>
      </c>
      <c r="G123" s="210"/>
      <c r="H123" s="211" t="s">
        <v>19</v>
      </c>
      <c r="I123" s="213"/>
      <c r="J123" s="210"/>
      <c r="K123" s="210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177</v>
      </c>
      <c r="AU123" s="218" t="s">
        <v>80</v>
      </c>
      <c r="AV123" s="13" t="s">
        <v>78</v>
      </c>
      <c r="AW123" s="13" t="s">
        <v>33</v>
      </c>
      <c r="AX123" s="13" t="s">
        <v>71</v>
      </c>
      <c r="AY123" s="218" t="s">
        <v>166</v>
      </c>
    </row>
    <row r="124" spans="1:65" s="14" customFormat="1" ht="11.25">
      <c r="B124" s="219"/>
      <c r="C124" s="220"/>
      <c r="D124" s="205" t="s">
        <v>177</v>
      </c>
      <c r="E124" s="221" t="s">
        <v>19</v>
      </c>
      <c r="F124" s="222" t="s">
        <v>573</v>
      </c>
      <c r="G124" s="220"/>
      <c r="H124" s="223">
        <v>69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177</v>
      </c>
      <c r="AU124" s="229" t="s">
        <v>80</v>
      </c>
      <c r="AV124" s="14" t="s">
        <v>80</v>
      </c>
      <c r="AW124" s="14" t="s">
        <v>33</v>
      </c>
      <c r="AX124" s="14" t="s">
        <v>78</v>
      </c>
      <c r="AY124" s="229" t="s">
        <v>166</v>
      </c>
    </row>
    <row r="125" spans="1:65" s="2" customFormat="1" ht="16.5" customHeight="1">
      <c r="A125" s="34"/>
      <c r="B125" s="35"/>
      <c r="C125" s="241" t="s">
        <v>208</v>
      </c>
      <c r="D125" s="241" t="s">
        <v>345</v>
      </c>
      <c r="E125" s="242" t="s">
        <v>602</v>
      </c>
      <c r="F125" s="243" t="s">
        <v>603</v>
      </c>
      <c r="G125" s="244" t="s">
        <v>171</v>
      </c>
      <c r="H125" s="245">
        <v>75.900000000000006</v>
      </c>
      <c r="I125" s="246"/>
      <c r="J125" s="247">
        <f>ROUND(I125*H125,2)</f>
        <v>0</v>
      </c>
      <c r="K125" s="243" t="s">
        <v>604</v>
      </c>
      <c r="L125" s="248"/>
      <c r="M125" s="249" t="s">
        <v>19</v>
      </c>
      <c r="N125" s="250" t="s">
        <v>42</v>
      </c>
      <c r="O125" s="64"/>
      <c r="P125" s="201">
        <f>O125*H125</f>
        <v>0</v>
      </c>
      <c r="Q125" s="201">
        <v>0.215</v>
      </c>
      <c r="R125" s="201">
        <f>Q125*H125</f>
        <v>16.3185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208</v>
      </c>
      <c r="AT125" s="203" t="s">
        <v>345</v>
      </c>
      <c r="AU125" s="203" t="s">
        <v>80</v>
      </c>
      <c r="AY125" s="17" t="s">
        <v>166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173</v>
      </c>
      <c r="BM125" s="203" t="s">
        <v>605</v>
      </c>
    </row>
    <row r="126" spans="1:65" s="2" customFormat="1" ht="19.5">
      <c r="A126" s="34"/>
      <c r="B126" s="35"/>
      <c r="C126" s="36"/>
      <c r="D126" s="205" t="s">
        <v>175</v>
      </c>
      <c r="E126" s="36"/>
      <c r="F126" s="206" t="s">
        <v>947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175</v>
      </c>
      <c r="AU126" s="17" t="s">
        <v>80</v>
      </c>
    </row>
    <row r="127" spans="1:65" s="13" customFormat="1" ht="11.25">
      <c r="B127" s="209"/>
      <c r="C127" s="210"/>
      <c r="D127" s="205" t="s">
        <v>177</v>
      </c>
      <c r="E127" s="211" t="s">
        <v>19</v>
      </c>
      <c r="F127" s="212" t="s">
        <v>590</v>
      </c>
      <c r="G127" s="210"/>
      <c r="H127" s="211" t="s">
        <v>19</v>
      </c>
      <c r="I127" s="213"/>
      <c r="J127" s="210"/>
      <c r="K127" s="210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177</v>
      </c>
      <c r="AU127" s="218" t="s">
        <v>80</v>
      </c>
      <c r="AV127" s="13" t="s">
        <v>78</v>
      </c>
      <c r="AW127" s="13" t="s">
        <v>33</v>
      </c>
      <c r="AX127" s="13" t="s">
        <v>71</v>
      </c>
      <c r="AY127" s="218" t="s">
        <v>166</v>
      </c>
    </row>
    <row r="128" spans="1:65" s="14" customFormat="1" ht="11.25">
      <c r="B128" s="219"/>
      <c r="C128" s="220"/>
      <c r="D128" s="205" t="s">
        <v>177</v>
      </c>
      <c r="E128" s="221" t="s">
        <v>19</v>
      </c>
      <c r="F128" s="222" t="s">
        <v>573</v>
      </c>
      <c r="G128" s="220"/>
      <c r="H128" s="223">
        <v>69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177</v>
      </c>
      <c r="AU128" s="229" t="s">
        <v>80</v>
      </c>
      <c r="AV128" s="14" t="s">
        <v>80</v>
      </c>
      <c r="AW128" s="14" t="s">
        <v>33</v>
      </c>
      <c r="AX128" s="14" t="s">
        <v>78</v>
      </c>
      <c r="AY128" s="229" t="s">
        <v>166</v>
      </c>
    </row>
    <row r="129" spans="1:65" s="14" customFormat="1" ht="11.25">
      <c r="B129" s="219"/>
      <c r="C129" s="220"/>
      <c r="D129" s="205" t="s">
        <v>177</v>
      </c>
      <c r="E129" s="220"/>
      <c r="F129" s="222" t="s">
        <v>948</v>
      </c>
      <c r="G129" s="220"/>
      <c r="H129" s="223">
        <v>75.900000000000006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177</v>
      </c>
      <c r="AU129" s="229" t="s">
        <v>80</v>
      </c>
      <c r="AV129" s="14" t="s">
        <v>80</v>
      </c>
      <c r="AW129" s="14" t="s">
        <v>4</v>
      </c>
      <c r="AX129" s="14" t="s">
        <v>78</v>
      </c>
      <c r="AY129" s="229" t="s">
        <v>166</v>
      </c>
    </row>
    <row r="130" spans="1:65" s="12" customFormat="1" ht="22.9" customHeight="1">
      <c r="B130" s="176"/>
      <c r="C130" s="177"/>
      <c r="D130" s="178" t="s">
        <v>70</v>
      </c>
      <c r="E130" s="190" t="s">
        <v>872</v>
      </c>
      <c r="F130" s="190" t="s">
        <v>873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SUM(P131:P132)</f>
        <v>0</v>
      </c>
      <c r="Q130" s="184"/>
      <c r="R130" s="185">
        <f>SUM(R131:R132)</f>
        <v>0</v>
      </c>
      <c r="S130" s="184"/>
      <c r="T130" s="186">
        <f>SUM(T131:T132)</f>
        <v>0</v>
      </c>
      <c r="AR130" s="187" t="s">
        <v>78</v>
      </c>
      <c r="AT130" s="188" t="s">
        <v>70</v>
      </c>
      <c r="AU130" s="188" t="s">
        <v>78</v>
      </c>
      <c r="AY130" s="187" t="s">
        <v>166</v>
      </c>
      <c r="BK130" s="189">
        <f>SUM(BK131:BK132)</f>
        <v>0</v>
      </c>
    </row>
    <row r="131" spans="1:65" s="2" customFormat="1" ht="33" customHeight="1">
      <c r="A131" s="34"/>
      <c r="B131" s="35"/>
      <c r="C131" s="192" t="s">
        <v>212</v>
      </c>
      <c r="D131" s="192" t="s">
        <v>168</v>
      </c>
      <c r="E131" s="193" t="s">
        <v>875</v>
      </c>
      <c r="F131" s="194" t="s">
        <v>876</v>
      </c>
      <c r="G131" s="195" t="s">
        <v>334</v>
      </c>
      <c r="H131" s="196">
        <v>22.446000000000002</v>
      </c>
      <c r="I131" s="197"/>
      <c r="J131" s="198">
        <f>ROUND(I131*H131,2)</f>
        <v>0</v>
      </c>
      <c r="K131" s="194" t="s">
        <v>172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173</v>
      </c>
      <c r="AT131" s="203" t="s">
        <v>168</v>
      </c>
      <c r="AU131" s="203" t="s">
        <v>80</v>
      </c>
      <c r="AY131" s="17" t="s">
        <v>166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173</v>
      </c>
      <c r="BM131" s="203" t="s">
        <v>877</v>
      </c>
    </row>
    <row r="132" spans="1:65" s="2" customFormat="1" ht="19.5">
      <c r="A132" s="34"/>
      <c r="B132" s="35"/>
      <c r="C132" s="36"/>
      <c r="D132" s="205" t="s">
        <v>175</v>
      </c>
      <c r="E132" s="36"/>
      <c r="F132" s="206" t="s">
        <v>947</v>
      </c>
      <c r="G132" s="36"/>
      <c r="H132" s="36"/>
      <c r="I132" s="115"/>
      <c r="J132" s="36"/>
      <c r="K132" s="36"/>
      <c r="L132" s="39"/>
      <c r="M132" s="251"/>
      <c r="N132" s="252"/>
      <c r="O132" s="253"/>
      <c r="P132" s="253"/>
      <c r="Q132" s="253"/>
      <c r="R132" s="253"/>
      <c r="S132" s="253"/>
      <c r="T132" s="25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175</v>
      </c>
      <c r="AU132" s="17" t="s">
        <v>80</v>
      </c>
    </row>
    <row r="133" spans="1:65" s="2" customFormat="1" ht="6.95" customHeight="1">
      <c r="A133" s="34"/>
      <c r="B133" s="47"/>
      <c r="C133" s="48"/>
      <c r="D133" s="48"/>
      <c r="E133" s="48"/>
      <c r="F133" s="48"/>
      <c r="G133" s="48"/>
      <c r="H133" s="48"/>
      <c r="I133" s="142"/>
      <c r="J133" s="48"/>
      <c r="K133" s="48"/>
      <c r="L133" s="39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algorithmName="SHA-512" hashValue="DNZJ8ZoUQgU+9XAc5LNlUHg8zE9z0A9h4qYRO2M2saUxFM4/HLyl+E7FxqIzd3rCoUdxxSluEyLik6NSyRyEEg==" saltValue="9ohIJ0N9+7Qr9t2zl7byg57gtnzr5rFV7QcE79wXj1Na1tkw0xjeq3QapJa7xfcowVIy4wLKgjOGp4lxQr5fRQ==" spinCount="100000" sheet="1" objects="1" scenarios="1" formatColumns="0" formatRows="0" autoFilter="0"/>
  <autoFilter ref="C87:K13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91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949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ROUND(J89,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ROUND((SUM(BE89:BE189)),  2)</f>
        <v>0</v>
      </c>
      <c r="G35" s="34"/>
      <c r="H35" s="34"/>
      <c r="I35" s="131">
        <v>0.21</v>
      </c>
      <c r="J35" s="130">
        <f>ROUND(((SUM(BE89:BE189))*I35),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ROUND((SUM(BF89:BF189)),  2)</f>
        <v>0</v>
      </c>
      <c r="G36" s="34"/>
      <c r="H36" s="34"/>
      <c r="I36" s="131">
        <v>0.15</v>
      </c>
      <c r="J36" s="130">
        <f>ROUND(((SUM(BF89:BF189))*I36),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ROUND((SUM(BG89:BG189)),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ROUND((SUM(BH89:BH189)),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ROUND((SUM(BI89:BI189)),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101.2 - Sanace zpevněných ploch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J89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J90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135</v>
      </c>
      <c r="E65" s="160"/>
      <c r="F65" s="160"/>
      <c r="G65" s="160"/>
      <c r="H65" s="160"/>
      <c r="I65" s="161"/>
      <c r="J65" s="162">
        <f>J91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139</v>
      </c>
      <c r="E66" s="160"/>
      <c r="F66" s="160"/>
      <c r="G66" s="160"/>
      <c r="H66" s="160"/>
      <c r="I66" s="161"/>
      <c r="J66" s="162">
        <f>J145</f>
        <v>0</v>
      </c>
      <c r="K66" s="97"/>
      <c r="L66" s="163"/>
    </row>
    <row r="67" spans="1:31" s="10" customFormat="1" ht="19.899999999999999" customHeight="1">
      <c r="B67" s="158"/>
      <c r="C67" s="97"/>
      <c r="D67" s="159" t="s">
        <v>141</v>
      </c>
      <c r="E67" s="160"/>
      <c r="F67" s="160"/>
      <c r="G67" s="160"/>
      <c r="H67" s="160"/>
      <c r="I67" s="161"/>
      <c r="J67" s="162">
        <f>J168</f>
        <v>0</v>
      </c>
      <c r="K67" s="97"/>
      <c r="L67" s="163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142"/>
      <c r="J69" s="48"/>
      <c r="K69" s="48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145"/>
      <c r="J73" s="50"/>
      <c r="K73" s="50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151</v>
      </c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6" t="str">
        <f>E7</f>
        <v>Dopravní terminál v Bohumíně – Přednádražní prostor</v>
      </c>
      <c r="F77" s="317"/>
      <c r="G77" s="317"/>
      <c r="H77" s="317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126</v>
      </c>
      <c r="D78" s="22"/>
      <c r="E78" s="22"/>
      <c r="F78" s="22"/>
      <c r="G78" s="22"/>
      <c r="H78" s="22"/>
      <c r="I78" s="108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16" t="s">
        <v>127</v>
      </c>
      <c r="F79" s="318"/>
      <c r="G79" s="318"/>
      <c r="H79" s="318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128</v>
      </c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70" t="str">
        <f>E11</f>
        <v>SO 101.2 - Sanace zpevněných ploch</v>
      </c>
      <c r="F81" s="318"/>
      <c r="G81" s="318"/>
      <c r="H81" s="318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F14</f>
        <v>Bohumín</v>
      </c>
      <c r="G83" s="36"/>
      <c r="H83" s="36"/>
      <c r="I83" s="117" t="s">
        <v>23</v>
      </c>
      <c r="J83" s="59" t="str">
        <f>IF(J14="","",J14)</f>
        <v>26. 11. 2019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0.15" customHeight="1">
      <c r="A85" s="34"/>
      <c r="B85" s="35"/>
      <c r="C85" s="29" t="s">
        <v>25</v>
      </c>
      <c r="D85" s="36"/>
      <c r="E85" s="36"/>
      <c r="F85" s="27" t="str">
        <f>E17</f>
        <v>Město Bohumín, Masarykova 158, 735 81 Bohumín</v>
      </c>
      <c r="G85" s="36"/>
      <c r="H85" s="36"/>
      <c r="I85" s="117" t="s">
        <v>31</v>
      </c>
      <c r="J85" s="32" t="str">
        <f>E23</f>
        <v>HaskoningDHV Czech Republic, spol. s r.o.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15" customHeight="1">
      <c r="A86" s="34"/>
      <c r="B86" s="35"/>
      <c r="C86" s="29" t="s">
        <v>29</v>
      </c>
      <c r="D86" s="36"/>
      <c r="E86" s="36"/>
      <c r="F86" s="27" t="str">
        <f>IF(E20="","",E20)</f>
        <v>Vyplň údaj</v>
      </c>
      <c r="G86" s="36"/>
      <c r="H86" s="36"/>
      <c r="I86" s="117" t="s">
        <v>34</v>
      </c>
      <c r="J86" s="32" t="str">
        <f>E26</f>
        <v>HaskoningDHV Czech Republic, spol. s r.o.</v>
      </c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5"/>
      <c r="J87" s="36"/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4"/>
      <c r="B88" s="165"/>
      <c r="C88" s="166" t="s">
        <v>152</v>
      </c>
      <c r="D88" s="167" t="s">
        <v>56</v>
      </c>
      <c r="E88" s="167" t="s">
        <v>52</v>
      </c>
      <c r="F88" s="167" t="s">
        <v>53</v>
      </c>
      <c r="G88" s="167" t="s">
        <v>153</v>
      </c>
      <c r="H88" s="167" t="s">
        <v>154</v>
      </c>
      <c r="I88" s="168" t="s">
        <v>155</v>
      </c>
      <c r="J88" s="167" t="s">
        <v>132</v>
      </c>
      <c r="K88" s="169" t="s">
        <v>156</v>
      </c>
      <c r="L88" s="170"/>
      <c r="M88" s="68" t="s">
        <v>19</v>
      </c>
      <c r="N88" s="69" t="s">
        <v>41</v>
      </c>
      <c r="O88" s="69" t="s">
        <v>157</v>
      </c>
      <c r="P88" s="69" t="s">
        <v>158</v>
      </c>
      <c r="Q88" s="69" t="s">
        <v>159</v>
      </c>
      <c r="R88" s="69" t="s">
        <v>160</v>
      </c>
      <c r="S88" s="69" t="s">
        <v>161</v>
      </c>
      <c r="T88" s="70" t="s">
        <v>162</v>
      </c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</row>
    <row r="89" spans="1:65" s="2" customFormat="1" ht="22.9" customHeight="1">
      <c r="A89" s="34"/>
      <c r="B89" s="35"/>
      <c r="C89" s="75" t="s">
        <v>163</v>
      </c>
      <c r="D89" s="36"/>
      <c r="E89" s="36"/>
      <c r="F89" s="36"/>
      <c r="G89" s="36"/>
      <c r="H89" s="36"/>
      <c r="I89" s="115"/>
      <c r="J89" s="171">
        <f>BK89</f>
        <v>0</v>
      </c>
      <c r="K89" s="36"/>
      <c r="L89" s="39"/>
      <c r="M89" s="71"/>
      <c r="N89" s="172"/>
      <c r="O89" s="72"/>
      <c r="P89" s="173">
        <f>P90</f>
        <v>0</v>
      </c>
      <c r="Q89" s="72"/>
      <c r="R89" s="173">
        <f>R90</f>
        <v>5.4450899999999995</v>
      </c>
      <c r="S89" s="72"/>
      <c r="T89" s="174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70</v>
      </c>
      <c r="AU89" s="17" t="s">
        <v>133</v>
      </c>
      <c r="BK89" s="175">
        <f>BK90</f>
        <v>0</v>
      </c>
    </row>
    <row r="90" spans="1:65" s="12" customFormat="1" ht="25.9" customHeight="1">
      <c r="B90" s="176"/>
      <c r="C90" s="177"/>
      <c r="D90" s="178" t="s">
        <v>70</v>
      </c>
      <c r="E90" s="179" t="s">
        <v>164</v>
      </c>
      <c r="F90" s="179" t="s">
        <v>165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P91+P145+P168</f>
        <v>0</v>
      </c>
      <c r="Q90" s="184"/>
      <c r="R90" s="185">
        <f>R91+R145+R168</f>
        <v>5.4450899999999995</v>
      </c>
      <c r="S90" s="184"/>
      <c r="T90" s="186">
        <f>T91+T145+T168</f>
        <v>0</v>
      </c>
      <c r="AR90" s="187" t="s">
        <v>78</v>
      </c>
      <c r="AT90" s="188" t="s">
        <v>70</v>
      </c>
      <c r="AU90" s="188" t="s">
        <v>71</v>
      </c>
      <c r="AY90" s="187" t="s">
        <v>166</v>
      </c>
      <c r="BK90" s="189">
        <f>BK91+BK145+BK168</f>
        <v>0</v>
      </c>
    </row>
    <row r="91" spans="1:65" s="12" customFormat="1" ht="22.9" customHeight="1">
      <c r="B91" s="176"/>
      <c r="C91" s="177"/>
      <c r="D91" s="178" t="s">
        <v>70</v>
      </c>
      <c r="E91" s="190" t="s">
        <v>78</v>
      </c>
      <c r="F91" s="190" t="s">
        <v>167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SUM(P92:P144)</f>
        <v>0</v>
      </c>
      <c r="Q91" s="184"/>
      <c r="R91" s="185">
        <f>SUM(R92:R144)</f>
        <v>0</v>
      </c>
      <c r="S91" s="184"/>
      <c r="T91" s="186">
        <f>SUM(T92:T144)</f>
        <v>0</v>
      </c>
      <c r="AR91" s="187" t="s">
        <v>78</v>
      </c>
      <c r="AT91" s="188" t="s">
        <v>70</v>
      </c>
      <c r="AU91" s="188" t="s">
        <v>78</v>
      </c>
      <c r="AY91" s="187" t="s">
        <v>166</v>
      </c>
      <c r="BK91" s="189">
        <f>SUM(BK92:BK144)</f>
        <v>0</v>
      </c>
    </row>
    <row r="92" spans="1:65" s="2" customFormat="1" ht="44.25" customHeight="1">
      <c r="A92" s="34"/>
      <c r="B92" s="35"/>
      <c r="C92" s="192" t="s">
        <v>78</v>
      </c>
      <c r="D92" s="192" t="s">
        <v>168</v>
      </c>
      <c r="E92" s="193" t="s">
        <v>950</v>
      </c>
      <c r="F92" s="194" t="s">
        <v>951</v>
      </c>
      <c r="G92" s="195" t="s">
        <v>245</v>
      </c>
      <c r="H92" s="196">
        <v>2275</v>
      </c>
      <c r="I92" s="197"/>
      <c r="J92" s="198">
        <f>ROUND(I92*H92,2)</f>
        <v>0</v>
      </c>
      <c r="K92" s="194" t="s">
        <v>172</v>
      </c>
      <c r="L92" s="39"/>
      <c r="M92" s="199" t="s">
        <v>19</v>
      </c>
      <c r="N92" s="200" t="s">
        <v>42</v>
      </c>
      <c r="O92" s="64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173</v>
      </c>
      <c r="AT92" s="203" t="s">
        <v>168</v>
      </c>
      <c r="AU92" s="203" t="s">
        <v>80</v>
      </c>
      <c r="AY92" s="17" t="s">
        <v>166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7" t="s">
        <v>78</v>
      </c>
      <c r="BK92" s="204">
        <f>ROUND(I92*H92,2)</f>
        <v>0</v>
      </c>
      <c r="BL92" s="17" t="s">
        <v>173</v>
      </c>
      <c r="BM92" s="203" t="s">
        <v>952</v>
      </c>
    </row>
    <row r="93" spans="1:65" s="2" customFormat="1" ht="19.5">
      <c r="A93" s="34"/>
      <c r="B93" s="35"/>
      <c r="C93" s="36"/>
      <c r="D93" s="205" t="s">
        <v>175</v>
      </c>
      <c r="E93" s="36"/>
      <c r="F93" s="206" t="s">
        <v>176</v>
      </c>
      <c r="G93" s="36"/>
      <c r="H93" s="36"/>
      <c r="I93" s="115"/>
      <c r="J93" s="36"/>
      <c r="K93" s="36"/>
      <c r="L93" s="39"/>
      <c r="M93" s="207"/>
      <c r="N93" s="208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175</v>
      </c>
      <c r="AU93" s="17" t="s">
        <v>80</v>
      </c>
    </row>
    <row r="94" spans="1:65" s="13" customFormat="1" ht="11.25">
      <c r="B94" s="209"/>
      <c r="C94" s="210"/>
      <c r="D94" s="205" t="s">
        <v>177</v>
      </c>
      <c r="E94" s="211" t="s">
        <v>19</v>
      </c>
      <c r="F94" s="212" t="s">
        <v>452</v>
      </c>
      <c r="G94" s="210"/>
      <c r="H94" s="211" t="s">
        <v>19</v>
      </c>
      <c r="I94" s="213"/>
      <c r="J94" s="210"/>
      <c r="K94" s="210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177</v>
      </c>
      <c r="AU94" s="218" t="s">
        <v>80</v>
      </c>
      <c r="AV94" s="13" t="s">
        <v>78</v>
      </c>
      <c r="AW94" s="13" t="s">
        <v>33</v>
      </c>
      <c r="AX94" s="13" t="s">
        <v>71</v>
      </c>
      <c r="AY94" s="218" t="s">
        <v>166</v>
      </c>
    </row>
    <row r="95" spans="1:65" s="14" customFormat="1" ht="11.25">
      <c r="B95" s="219"/>
      <c r="C95" s="220"/>
      <c r="D95" s="205" t="s">
        <v>177</v>
      </c>
      <c r="E95" s="221" t="s">
        <v>19</v>
      </c>
      <c r="F95" s="222" t="s">
        <v>953</v>
      </c>
      <c r="G95" s="220"/>
      <c r="H95" s="223">
        <v>825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177</v>
      </c>
      <c r="AU95" s="229" t="s">
        <v>80</v>
      </c>
      <c r="AV95" s="14" t="s">
        <v>80</v>
      </c>
      <c r="AW95" s="14" t="s">
        <v>33</v>
      </c>
      <c r="AX95" s="14" t="s">
        <v>71</v>
      </c>
      <c r="AY95" s="229" t="s">
        <v>166</v>
      </c>
    </row>
    <row r="96" spans="1:65" s="13" customFormat="1" ht="11.25">
      <c r="B96" s="209"/>
      <c r="C96" s="210"/>
      <c r="D96" s="205" t="s">
        <v>177</v>
      </c>
      <c r="E96" s="211" t="s">
        <v>19</v>
      </c>
      <c r="F96" s="212" t="s">
        <v>453</v>
      </c>
      <c r="G96" s="210"/>
      <c r="H96" s="211" t="s">
        <v>19</v>
      </c>
      <c r="I96" s="213"/>
      <c r="J96" s="210"/>
      <c r="K96" s="210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177</v>
      </c>
      <c r="AU96" s="218" t="s">
        <v>80</v>
      </c>
      <c r="AV96" s="13" t="s">
        <v>78</v>
      </c>
      <c r="AW96" s="13" t="s">
        <v>33</v>
      </c>
      <c r="AX96" s="13" t="s">
        <v>71</v>
      </c>
      <c r="AY96" s="218" t="s">
        <v>166</v>
      </c>
    </row>
    <row r="97" spans="2:51" s="14" customFormat="1" ht="11.25">
      <c r="B97" s="219"/>
      <c r="C97" s="220"/>
      <c r="D97" s="205" t="s">
        <v>177</v>
      </c>
      <c r="E97" s="221" t="s">
        <v>19</v>
      </c>
      <c r="F97" s="222" t="s">
        <v>954</v>
      </c>
      <c r="G97" s="220"/>
      <c r="H97" s="223">
        <v>200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177</v>
      </c>
      <c r="AU97" s="229" t="s">
        <v>80</v>
      </c>
      <c r="AV97" s="14" t="s">
        <v>80</v>
      </c>
      <c r="AW97" s="14" t="s">
        <v>33</v>
      </c>
      <c r="AX97" s="14" t="s">
        <v>71</v>
      </c>
      <c r="AY97" s="229" t="s">
        <v>166</v>
      </c>
    </row>
    <row r="98" spans="2:51" s="13" customFormat="1" ht="11.25">
      <c r="B98" s="209"/>
      <c r="C98" s="210"/>
      <c r="D98" s="205" t="s">
        <v>177</v>
      </c>
      <c r="E98" s="211" t="s">
        <v>19</v>
      </c>
      <c r="F98" s="212" t="s">
        <v>955</v>
      </c>
      <c r="G98" s="210"/>
      <c r="H98" s="211" t="s">
        <v>19</v>
      </c>
      <c r="I98" s="213"/>
      <c r="J98" s="210"/>
      <c r="K98" s="210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177</v>
      </c>
      <c r="AU98" s="218" t="s">
        <v>80</v>
      </c>
      <c r="AV98" s="13" t="s">
        <v>78</v>
      </c>
      <c r="AW98" s="13" t="s">
        <v>33</v>
      </c>
      <c r="AX98" s="13" t="s">
        <v>71</v>
      </c>
      <c r="AY98" s="218" t="s">
        <v>166</v>
      </c>
    </row>
    <row r="99" spans="2:51" s="14" customFormat="1" ht="11.25">
      <c r="B99" s="219"/>
      <c r="C99" s="220"/>
      <c r="D99" s="205" t="s">
        <v>177</v>
      </c>
      <c r="E99" s="221" t="s">
        <v>19</v>
      </c>
      <c r="F99" s="222" t="s">
        <v>956</v>
      </c>
      <c r="G99" s="220"/>
      <c r="H99" s="223">
        <v>153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177</v>
      </c>
      <c r="AU99" s="229" t="s">
        <v>80</v>
      </c>
      <c r="AV99" s="14" t="s">
        <v>80</v>
      </c>
      <c r="AW99" s="14" t="s">
        <v>33</v>
      </c>
      <c r="AX99" s="14" t="s">
        <v>71</v>
      </c>
      <c r="AY99" s="229" t="s">
        <v>166</v>
      </c>
    </row>
    <row r="100" spans="2:51" s="13" customFormat="1" ht="11.25">
      <c r="B100" s="209"/>
      <c r="C100" s="210"/>
      <c r="D100" s="205" t="s">
        <v>177</v>
      </c>
      <c r="E100" s="211" t="s">
        <v>19</v>
      </c>
      <c r="F100" s="212" t="s">
        <v>456</v>
      </c>
      <c r="G100" s="210"/>
      <c r="H100" s="211" t="s">
        <v>19</v>
      </c>
      <c r="I100" s="213"/>
      <c r="J100" s="210"/>
      <c r="K100" s="210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177</v>
      </c>
      <c r="AU100" s="218" t="s">
        <v>80</v>
      </c>
      <c r="AV100" s="13" t="s">
        <v>78</v>
      </c>
      <c r="AW100" s="13" t="s">
        <v>33</v>
      </c>
      <c r="AX100" s="13" t="s">
        <v>71</v>
      </c>
      <c r="AY100" s="218" t="s">
        <v>166</v>
      </c>
    </row>
    <row r="101" spans="2:51" s="14" customFormat="1" ht="11.25">
      <c r="B101" s="219"/>
      <c r="C101" s="220"/>
      <c r="D101" s="205" t="s">
        <v>177</v>
      </c>
      <c r="E101" s="221" t="s">
        <v>19</v>
      </c>
      <c r="F101" s="222" t="s">
        <v>957</v>
      </c>
      <c r="G101" s="220"/>
      <c r="H101" s="223">
        <v>140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177</v>
      </c>
      <c r="AU101" s="229" t="s">
        <v>80</v>
      </c>
      <c r="AV101" s="14" t="s">
        <v>80</v>
      </c>
      <c r="AW101" s="14" t="s">
        <v>33</v>
      </c>
      <c r="AX101" s="14" t="s">
        <v>71</v>
      </c>
      <c r="AY101" s="229" t="s">
        <v>166</v>
      </c>
    </row>
    <row r="102" spans="2:51" s="13" customFormat="1" ht="11.25">
      <c r="B102" s="209"/>
      <c r="C102" s="210"/>
      <c r="D102" s="205" t="s">
        <v>177</v>
      </c>
      <c r="E102" s="211" t="s">
        <v>19</v>
      </c>
      <c r="F102" s="212" t="s">
        <v>958</v>
      </c>
      <c r="G102" s="210"/>
      <c r="H102" s="211" t="s">
        <v>19</v>
      </c>
      <c r="I102" s="213"/>
      <c r="J102" s="210"/>
      <c r="K102" s="210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177</v>
      </c>
      <c r="AU102" s="218" t="s">
        <v>80</v>
      </c>
      <c r="AV102" s="13" t="s">
        <v>78</v>
      </c>
      <c r="AW102" s="13" t="s">
        <v>33</v>
      </c>
      <c r="AX102" s="13" t="s">
        <v>71</v>
      </c>
      <c r="AY102" s="218" t="s">
        <v>166</v>
      </c>
    </row>
    <row r="103" spans="2:51" s="14" customFormat="1" ht="11.25">
      <c r="B103" s="219"/>
      <c r="C103" s="220"/>
      <c r="D103" s="205" t="s">
        <v>177</v>
      </c>
      <c r="E103" s="221" t="s">
        <v>19</v>
      </c>
      <c r="F103" s="222" t="s">
        <v>959</v>
      </c>
      <c r="G103" s="220"/>
      <c r="H103" s="223">
        <v>51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33</v>
      </c>
      <c r="AX103" s="14" t="s">
        <v>71</v>
      </c>
      <c r="AY103" s="229" t="s">
        <v>166</v>
      </c>
    </row>
    <row r="104" spans="2:51" s="13" customFormat="1" ht="11.25">
      <c r="B104" s="209"/>
      <c r="C104" s="210"/>
      <c r="D104" s="205" t="s">
        <v>177</v>
      </c>
      <c r="E104" s="211" t="s">
        <v>19</v>
      </c>
      <c r="F104" s="212" t="s">
        <v>960</v>
      </c>
      <c r="G104" s="210"/>
      <c r="H104" s="211" t="s">
        <v>19</v>
      </c>
      <c r="I104" s="213"/>
      <c r="J104" s="210"/>
      <c r="K104" s="210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177</v>
      </c>
      <c r="AU104" s="218" t="s">
        <v>80</v>
      </c>
      <c r="AV104" s="13" t="s">
        <v>78</v>
      </c>
      <c r="AW104" s="13" t="s">
        <v>33</v>
      </c>
      <c r="AX104" s="13" t="s">
        <v>71</v>
      </c>
      <c r="AY104" s="218" t="s">
        <v>166</v>
      </c>
    </row>
    <row r="105" spans="2:51" s="14" customFormat="1" ht="11.25">
      <c r="B105" s="219"/>
      <c r="C105" s="220"/>
      <c r="D105" s="205" t="s">
        <v>177</v>
      </c>
      <c r="E105" s="221" t="s">
        <v>19</v>
      </c>
      <c r="F105" s="222" t="s">
        <v>961</v>
      </c>
      <c r="G105" s="220"/>
      <c r="H105" s="223">
        <v>450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177</v>
      </c>
      <c r="AU105" s="229" t="s">
        <v>80</v>
      </c>
      <c r="AV105" s="14" t="s">
        <v>80</v>
      </c>
      <c r="AW105" s="14" t="s">
        <v>33</v>
      </c>
      <c r="AX105" s="14" t="s">
        <v>71</v>
      </c>
      <c r="AY105" s="229" t="s">
        <v>166</v>
      </c>
    </row>
    <row r="106" spans="2:51" s="13" customFormat="1" ht="11.25">
      <c r="B106" s="209"/>
      <c r="C106" s="210"/>
      <c r="D106" s="205" t="s">
        <v>177</v>
      </c>
      <c r="E106" s="211" t="s">
        <v>19</v>
      </c>
      <c r="F106" s="212" t="s">
        <v>962</v>
      </c>
      <c r="G106" s="210"/>
      <c r="H106" s="211" t="s">
        <v>19</v>
      </c>
      <c r="I106" s="213"/>
      <c r="J106" s="210"/>
      <c r="K106" s="210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177</v>
      </c>
      <c r="AU106" s="218" t="s">
        <v>80</v>
      </c>
      <c r="AV106" s="13" t="s">
        <v>78</v>
      </c>
      <c r="AW106" s="13" t="s">
        <v>33</v>
      </c>
      <c r="AX106" s="13" t="s">
        <v>71</v>
      </c>
      <c r="AY106" s="218" t="s">
        <v>166</v>
      </c>
    </row>
    <row r="107" spans="2:51" s="14" customFormat="1" ht="11.25">
      <c r="B107" s="219"/>
      <c r="C107" s="220"/>
      <c r="D107" s="205" t="s">
        <v>177</v>
      </c>
      <c r="E107" s="221" t="s">
        <v>19</v>
      </c>
      <c r="F107" s="222" t="s">
        <v>963</v>
      </c>
      <c r="G107" s="220"/>
      <c r="H107" s="223">
        <v>186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177</v>
      </c>
      <c r="AU107" s="229" t="s">
        <v>80</v>
      </c>
      <c r="AV107" s="14" t="s">
        <v>80</v>
      </c>
      <c r="AW107" s="14" t="s">
        <v>33</v>
      </c>
      <c r="AX107" s="14" t="s">
        <v>71</v>
      </c>
      <c r="AY107" s="229" t="s">
        <v>166</v>
      </c>
    </row>
    <row r="108" spans="2:51" s="13" customFormat="1" ht="11.25">
      <c r="B108" s="209"/>
      <c r="C108" s="210"/>
      <c r="D108" s="205" t="s">
        <v>177</v>
      </c>
      <c r="E108" s="211" t="s">
        <v>19</v>
      </c>
      <c r="F108" s="212" t="s">
        <v>964</v>
      </c>
      <c r="G108" s="210"/>
      <c r="H108" s="211" t="s">
        <v>19</v>
      </c>
      <c r="I108" s="213"/>
      <c r="J108" s="210"/>
      <c r="K108" s="210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177</v>
      </c>
      <c r="AU108" s="218" t="s">
        <v>80</v>
      </c>
      <c r="AV108" s="13" t="s">
        <v>78</v>
      </c>
      <c r="AW108" s="13" t="s">
        <v>33</v>
      </c>
      <c r="AX108" s="13" t="s">
        <v>71</v>
      </c>
      <c r="AY108" s="218" t="s">
        <v>166</v>
      </c>
    </row>
    <row r="109" spans="2:51" s="14" customFormat="1" ht="11.25">
      <c r="B109" s="219"/>
      <c r="C109" s="220"/>
      <c r="D109" s="205" t="s">
        <v>177</v>
      </c>
      <c r="E109" s="221" t="s">
        <v>19</v>
      </c>
      <c r="F109" s="222" t="s">
        <v>965</v>
      </c>
      <c r="G109" s="220"/>
      <c r="H109" s="223">
        <v>120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177</v>
      </c>
      <c r="AU109" s="229" t="s">
        <v>80</v>
      </c>
      <c r="AV109" s="14" t="s">
        <v>80</v>
      </c>
      <c r="AW109" s="14" t="s">
        <v>33</v>
      </c>
      <c r="AX109" s="14" t="s">
        <v>71</v>
      </c>
      <c r="AY109" s="229" t="s">
        <v>166</v>
      </c>
    </row>
    <row r="110" spans="2:51" s="13" customFormat="1" ht="11.25">
      <c r="B110" s="209"/>
      <c r="C110" s="210"/>
      <c r="D110" s="205" t="s">
        <v>177</v>
      </c>
      <c r="E110" s="211" t="s">
        <v>19</v>
      </c>
      <c r="F110" s="212" t="s">
        <v>561</v>
      </c>
      <c r="G110" s="210"/>
      <c r="H110" s="211" t="s">
        <v>19</v>
      </c>
      <c r="I110" s="213"/>
      <c r="J110" s="210"/>
      <c r="K110" s="210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177</v>
      </c>
      <c r="AU110" s="218" t="s">
        <v>80</v>
      </c>
      <c r="AV110" s="13" t="s">
        <v>78</v>
      </c>
      <c r="AW110" s="13" t="s">
        <v>33</v>
      </c>
      <c r="AX110" s="13" t="s">
        <v>71</v>
      </c>
      <c r="AY110" s="218" t="s">
        <v>166</v>
      </c>
    </row>
    <row r="111" spans="2:51" s="14" customFormat="1" ht="11.25">
      <c r="B111" s="219"/>
      <c r="C111" s="220"/>
      <c r="D111" s="205" t="s">
        <v>177</v>
      </c>
      <c r="E111" s="221" t="s">
        <v>19</v>
      </c>
      <c r="F111" s="222" t="s">
        <v>966</v>
      </c>
      <c r="G111" s="220"/>
      <c r="H111" s="223">
        <v>150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177</v>
      </c>
      <c r="AU111" s="229" t="s">
        <v>80</v>
      </c>
      <c r="AV111" s="14" t="s">
        <v>80</v>
      </c>
      <c r="AW111" s="14" t="s">
        <v>33</v>
      </c>
      <c r="AX111" s="14" t="s">
        <v>71</v>
      </c>
      <c r="AY111" s="229" t="s">
        <v>166</v>
      </c>
    </row>
    <row r="112" spans="2:51" s="15" customFormat="1" ht="11.25">
      <c r="B112" s="230"/>
      <c r="C112" s="231"/>
      <c r="D112" s="205" t="s">
        <v>177</v>
      </c>
      <c r="E112" s="232" t="s">
        <v>19</v>
      </c>
      <c r="F112" s="233" t="s">
        <v>191</v>
      </c>
      <c r="G112" s="231"/>
      <c r="H112" s="234">
        <v>2275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177</v>
      </c>
      <c r="AU112" s="240" t="s">
        <v>80</v>
      </c>
      <c r="AV112" s="15" t="s">
        <v>173</v>
      </c>
      <c r="AW112" s="15" t="s">
        <v>33</v>
      </c>
      <c r="AX112" s="15" t="s">
        <v>78</v>
      </c>
      <c r="AY112" s="240" t="s">
        <v>166</v>
      </c>
    </row>
    <row r="113" spans="1:65" s="2" customFormat="1" ht="44.25" customHeight="1">
      <c r="A113" s="34"/>
      <c r="B113" s="35"/>
      <c r="C113" s="192" t="s">
        <v>80</v>
      </c>
      <c r="D113" s="192" t="s">
        <v>168</v>
      </c>
      <c r="E113" s="193" t="s">
        <v>257</v>
      </c>
      <c r="F113" s="194" t="s">
        <v>258</v>
      </c>
      <c r="G113" s="195" t="s">
        <v>245</v>
      </c>
      <c r="H113" s="196">
        <v>682.5</v>
      </c>
      <c r="I113" s="197"/>
      <c r="J113" s="198">
        <f>ROUND(I113*H113,2)</f>
        <v>0</v>
      </c>
      <c r="K113" s="194" t="s">
        <v>172</v>
      </c>
      <c r="L113" s="39"/>
      <c r="M113" s="199" t="s">
        <v>19</v>
      </c>
      <c r="N113" s="200" t="s">
        <v>42</v>
      </c>
      <c r="O113" s="64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173</v>
      </c>
      <c r="AT113" s="203" t="s">
        <v>168</v>
      </c>
      <c r="AU113" s="203" t="s">
        <v>80</v>
      </c>
      <c r="AY113" s="17" t="s">
        <v>166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173</v>
      </c>
      <c r="BM113" s="203" t="s">
        <v>259</v>
      </c>
    </row>
    <row r="114" spans="1:65" s="2" customFormat="1" ht="19.5">
      <c r="A114" s="34"/>
      <c r="B114" s="35"/>
      <c r="C114" s="36"/>
      <c r="D114" s="205" t="s">
        <v>175</v>
      </c>
      <c r="E114" s="36"/>
      <c r="F114" s="206" t="s">
        <v>260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175</v>
      </c>
      <c r="AU114" s="17" t="s">
        <v>80</v>
      </c>
    </row>
    <row r="115" spans="1:65" s="14" customFormat="1" ht="11.25">
      <c r="B115" s="219"/>
      <c r="C115" s="220"/>
      <c r="D115" s="205" t="s">
        <v>177</v>
      </c>
      <c r="E115" s="220"/>
      <c r="F115" s="222" t="s">
        <v>967</v>
      </c>
      <c r="G115" s="220"/>
      <c r="H115" s="223">
        <v>682.5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177</v>
      </c>
      <c r="AU115" s="229" t="s">
        <v>80</v>
      </c>
      <c r="AV115" s="14" t="s">
        <v>80</v>
      </c>
      <c r="AW115" s="14" t="s">
        <v>4</v>
      </c>
      <c r="AX115" s="14" t="s">
        <v>78</v>
      </c>
      <c r="AY115" s="229" t="s">
        <v>166</v>
      </c>
    </row>
    <row r="116" spans="1:65" s="2" customFormat="1" ht="44.25" customHeight="1">
      <c r="A116" s="34"/>
      <c r="B116" s="35"/>
      <c r="C116" s="192" t="s">
        <v>185</v>
      </c>
      <c r="D116" s="192" t="s">
        <v>168</v>
      </c>
      <c r="E116" s="193" t="s">
        <v>313</v>
      </c>
      <c r="F116" s="194" t="s">
        <v>314</v>
      </c>
      <c r="G116" s="195" t="s">
        <v>245</v>
      </c>
      <c r="H116" s="196">
        <v>2275</v>
      </c>
      <c r="I116" s="197"/>
      <c r="J116" s="198">
        <f>ROUND(I116*H116,2)</f>
        <v>0</v>
      </c>
      <c r="K116" s="194" t="s">
        <v>172</v>
      </c>
      <c r="L116" s="39"/>
      <c r="M116" s="199" t="s">
        <v>19</v>
      </c>
      <c r="N116" s="200" t="s">
        <v>42</v>
      </c>
      <c r="O116" s="64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173</v>
      </c>
      <c r="AT116" s="203" t="s">
        <v>168</v>
      </c>
      <c r="AU116" s="203" t="s">
        <v>80</v>
      </c>
      <c r="AY116" s="17" t="s">
        <v>166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7" t="s">
        <v>78</v>
      </c>
      <c r="BK116" s="204">
        <f>ROUND(I116*H116,2)</f>
        <v>0</v>
      </c>
      <c r="BL116" s="17" t="s">
        <v>173</v>
      </c>
      <c r="BM116" s="203" t="s">
        <v>315</v>
      </c>
    </row>
    <row r="117" spans="1:65" s="2" customFormat="1" ht="55.5" customHeight="1">
      <c r="A117" s="34"/>
      <c r="B117" s="35"/>
      <c r="C117" s="192" t="s">
        <v>173</v>
      </c>
      <c r="D117" s="192" t="s">
        <v>168</v>
      </c>
      <c r="E117" s="193" t="s">
        <v>318</v>
      </c>
      <c r="F117" s="194" t="s">
        <v>319</v>
      </c>
      <c r="G117" s="195" t="s">
        <v>245</v>
      </c>
      <c r="H117" s="196">
        <v>22750</v>
      </c>
      <c r="I117" s="197"/>
      <c r="J117" s="198">
        <f>ROUND(I117*H117,2)</f>
        <v>0</v>
      </c>
      <c r="K117" s="194" t="s">
        <v>172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173</v>
      </c>
      <c r="AT117" s="203" t="s">
        <v>168</v>
      </c>
      <c r="AU117" s="203" t="s">
        <v>80</v>
      </c>
      <c r="AY117" s="17" t="s">
        <v>166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173</v>
      </c>
      <c r="BM117" s="203" t="s">
        <v>320</v>
      </c>
    </row>
    <row r="118" spans="1:65" s="2" customFormat="1" ht="19.5">
      <c r="A118" s="34"/>
      <c r="B118" s="35"/>
      <c r="C118" s="36"/>
      <c r="D118" s="205" t="s">
        <v>175</v>
      </c>
      <c r="E118" s="36"/>
      <c r="F118" s="206" t="s">
        <v>321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175</v>
      </c>
      <c r="AU118" s="17" t="s">
        <v>80</v>
      </c>
    </row>
    <row r="119" spans="1:65" s="14" customFormat="1" ht="11.25">
      <c r="B119" s="219"/>
      <c r="C119" s="220"/>
      <c r="D119" s="205" t="s">
        <v>177</v>
      </c>
      <c r="E119" s="220"/>
      <c r="F119" s="222" t="s">
        <v>968</v>
      </c>
      <c r="G119" s="220"/>
      <c r="H119" s="223">
        <v>22750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177</v>
      </c>
      <c r="AU119" s="229" t="s">
        <v>80</v>
      </c>
      <c r="AV119" s="14" t="s">
        <v>80</v>
      </c>
      <c r="AW119" s="14" t="s">
        <v>4</v>
      </c>
      <c r="AX119" s="14" t="s">
        <v>78</v>
      </c>
      <c r="AY119" s="229" t="s">
        <v>166</v>
      </c>
    </row>
    <row r="120" spans="1:65" s="2" customFormat="1" ht="33" customHeight="1">
      <c r="A120" s="34"/>
      <c r="B120" s="35"/>
      <c r="C120" s="192" t="s">
        <v>195</v>
      </c>
      <c r="D120" s="192" t="s">
        <v>168</v>
      </c>
      <c r="E120" s="193" t="s">
        <v>324</v>
      </c>
      <c r="F120" s="194" t="s">
        <v>325</v>
      </c>
      <c r="G120" s="195" t="s">
        <v>245</v>
      </c>
      <c r="H120" s="196">
        <v>2275</v>
      </c>
      <c r="I120" s="197"/>
      <c r="J120" s="198">
        <f>ROUND(I120*H120,2)</f>
        <v>0</v>
      </c>
      <c r="K120" s="194" t="s">
        <v>172</v>
      </c>
      <c r="L120" s="39"/>
      <c r="M120" s="199" t="s">
        <v>19</v>
      </c>
      <c r="N120" s="200" t="s">
        <v>42</v>
      </c>
      <c r="O120" s="64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173</v>
      </c>
      <c r="AT120" s="203" t="s">
        <v>168</v>
      </c>
      <c r="AU120" s="203" t="s">
        <v>80</v>
      </c>
      <c r="AY120" s="17" t="s">
        <v>166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173</v>
      </c>
      <c r="BM120" s="203" t="s">
        <v>326</v>
      </c>
    </row>
    <row r="121" spans="1:65" s="2" customFormat="1" ht="16.5" customHeight="1">
      <c r="A121" s="34"/>
      <c r="B121" s="35"/>
      <c r="C121" s="192" t="s">
        <v>200</v>
      </c>
      <c r="D121" s="192" t="s">
        <v>168</v>
      </c>
      <c r="E121" s="193" t="s">
        <v>328</v>
      </c>
      <c r="F121" s="194" t="s">
        <v>329</v>
      </c>
      <c r="G121" s="195" t="s">
        <v>245</v>
      </c>
      <c r="H121" s="196">
        <v>2275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330</v>
      </c>
    </row>
    <row r="122" spans="1:65" s="2" customFormat="1" ht="33" customHeight="1">
      <c r="A122" s="34"/>
      <c r="B122" s="35"/>
      <c r="C122" s="192" t="s">
        <v>204</v>
      </c>
      <c r="D122" s="192" t="s">
        <v>168</v>
      </c>
      <c r="E122" s="193" t="s">
        <v>332</v>
      </c>
      <c r="F122" s="194" t="s">
        <v>333</v>
      </c>
      <c r="G122" s="195" t="s">
        <v>334</v>
      </c>
      <c r="H122" s="196">
        <v>4493.125</v>
      </c>
      <c r="I122" s="197"/>
      <c r="J122" s="198">
        <f>ROUND(I122*H122,2)</f>
        <v>0</v>
      </c>
      <c r="K122" s="194" t="s">
        <v>172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173</v>
      </c>
      <c r="AT122" s="203" t="s">
        <v>168</v>
      </c>
      <c r="AU122" s="203" t="s">
        <v>80</v>
      </c>
      <c r="AY122" s="17" t="s">
        <v>166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173</v>
      </c>
      <c r="BM122" s="203" t="s">
        <v>335</v>
      </c>
    </row>
    <row r="123" spans="1:65" s="14" customFormat="1" ht="11.25">
      <c r="B123" s="219"/>
      <c r="C123" s="220"/>
      <c r="D123" s="205" t="s">
        <v>177</v>
      </c>
      <c r="E123" s="221" t="s">
        <v>19</v>
      </c>
      <c r="F123" s="222" t="s">
        <v>969</v>
      </c>
      <c r="G123" s="220"/>
      <c r="H123" s="223">
        <v>4493.125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177</v>
      </c>
      <c r="AU123" s="229" t="s">
        <v>80</v>
      </c>
      <c r="AV123" s="14" t="s">
        <v>80</v>
      </c>
      <c r="AW123" s="14" t="s">
        <v>33</v>
      </c>
      <c r="AX123" s="14" t="s">
        <v>78</v>
      </c>
      <c r="AY123" s="229" t="s">
        <v>166</v>
      </c>
    </row>
    <row r="124" spans="1:65" s="2" customFormat="1" ht="21.75" customHeight="1">
      <c r="A124" s="34"/>
      <c r="B124" s="35"/>
      <c r="C124" s="192" t="s">
        <v>208</v>
      </c>
      <c r="D124" s="192" t="s">
        <v>168</v>
      </c>
      <c r="E124" s="193" t="s">
        <v>366</v>
      </c>
      <c r="F124" s="194" t="s">
        <v>367</v>
      </c>
      <c r="G124" s="195" t="s">
        <v>171</v>
      </c>
      <c r="H124" s="196">
        <v>6030</v>
      </c>
      <c r="I124" s="197"/>
      <c r="J124" s="198">
        <f>ROUND(I124*H124,2)</f>
        <v>0</v>
      </c>
      <c r="K124" s="194" t="s">
        <v>172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80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368</v>
      </c>
    </row>
    <row r="125" spans="1:65" s="2" customFormat="1" ht="19.5">
      <c r="A125" s="34"/>
      <c r="B125" s="35"/>
      <c r="C125" s="36"/>
      <c r="D125" s="205" t="s">
        <v>175</v>
      </c>
      <c r="E125" s="36"/>
      <c r="F125" s="206" t="s">
        <v>176</v>
      </c>
      <c r="G125" s="36"/>
      <c r="H125" s="36"/>
      <c r="I125" s="115"/>
      <c r="J125" s="36"/>
      <c r="K125" s="36"/>
      <c r="L125" s="39"/>
      <c r="M125" s="207"/>
      <c r="N125" s="208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175</v>
      </c>
      <c r="AU125" s="17" t="s">
        <v>80</v>
      </c>
    </row>
    <row r="126" spans="1:65" s="13" customFormat="1" ht="11.25">
      <c r="B126" s="209"/>
      <c r="C126" s="210"/>
      <c r="D126" s="205" t="s">
        <v>177</v>
      </c>
      <c r="E126" s="211" t="s">
        <v>19</v>
      </c>
      <c r="F126" s="212" t="s">
        <v>452</v>
      </c>
      <c r="G126" s="210"/>
      <c r="H126" s="211" t="s">
        <v>19</v>
      </c>
      <c r="I126" s="213"/>
      <c r="J126" s="210"/>
      <c r="K126" s="210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177</v>
      </c>
      <c r="AU126" s="218" t="s">
        <v>80</v>
      </c>
      <c r="AV126" s="13" t="s">
        <v>78</v>
      </c>
      <c r="AW126" s="13" t="s">
        <v>33</v>
      </c>
      <c r="AX126" s="13" t="s">
        <v>71</v>
      </c>
      <c r="AY126" s="218" t="s">
        <v>166</v>
      </c>
    </row>
    <row r="127" spans="1:65" s="14" customFormat="1" ht="11.25">
      <c r="B127" s="219"/>
      <c r="C127" s="220"/>
      <c r="D127" s="205" t="s">
        <v>177</v>
      </c>
      <c r="E127" s="221" t="s">
        <v>19</v>
      </c>
      <c r="F127" s="222" t="s">
        <v>472</v>
      </c>
      <c r="G127" s="220"/>
      <c r="H127" s="223">
        <v>1650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177</v>
      </c>
      <c r="AU127" s="229" t="s">
        <v>80</v>
      </c>
      <c r="AV127" s="14" t="s">
        <v>80</v>
      </c>
      <c r="AW127" s="14" t="s">
        <v>33</v>
      </c>
      <c r="AX127" s="14" t="s">
        <v>71</v>
      </c>
      <c r="AY127" s="229" t="s">
        <v>166</v>
      </c>
    </row>
    <row r="128" spans="1:65" s="13" customFormat="1" ht="11.25">
      <c r="B128" s="209"/>
      <c r="C128" s="210"/>
      <c r="D128" s="205" t="s">
        <v>177</v>
      </c>
      <c r="E128" s="211" t="s">
        <v>19</v>
      </c>
      <c r="F128" s="212" t="s">
        <v>453</v>
      </c>
      <c r="G128" s="210"/>
      <c r="H128" s="211" t="s">
        <v>19</v>
      </c>
      <c r="I128" s="213"/>
      <c r="J128" s="210"/>
      <c r="K128" s="210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177</v>
      </c>
      <c r="AU128" s="218" t="s">
        <v>80</v>
      </c>
      <c r="AV128" s="13" t="s">
        <v>78</v>
      </c>
      <c r="AW128" s="13" t="s">
        <v>33</v>
      </c>
      <c r="AX128" s="13" t="s">
        <v>71</v>
      </c>
      <c r="AY128" s="218" t="s">
        <v>166</v>
      </c>
    </row>
    <row r="129" spans="2:51" s="14" customFormat="1" ht="11.25">
      <c r="B129" s="219"/>
      <c r="C129" s="220"/>
      <c r="D129" s="205" t="s">
        <v>177</v>
      </c>
      <c r="E129" s="221" t="s">
        <v>19</v>
      </c>
      <c r="F129" s="222" t="s">
        <v>464</v>
      </c>
      <c r="G129" s="220"/>
      <c r="H129" s="223">
        <v>400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177</v>
      </c>
      <c r="AU129" s="229" t="s">
        <v>80</v>
      </c>
      <c r="AV129" s="14" t="s">
        <v>80</v>
      </c>
      <c r="AW129" s="14" t="s">
        <v>33</v>
      </c>
      <c r="AX129" s="14" t="s">
        <v>71</v>
      </c>
      <c r="AY129" s="229" t="s">
        <v>166</v>
      </c>
    </row>
    <row r="130" spans="2:51" s="13" customFormat="1" ht="11.25">
      <c r="B130" s="209"/>
      <c r="C130" s="210"/>
      <c r="D130" s="205" t="s">
        <v>177</v>
      </c>
      <c r="E130" s="211" t="s">
        <v>19</v>
      </c>
      <c r="F130" s="212" t="s">
        <v>955</v>
      </c>
      <c r="G130" s="210"/>
      <c r="H130" s="211" t="s">
        <v>19</v>
      </c>
      <c r="I130" s="213"/>
      <c r="J130" s="210"/>
      <c r="K130" s="210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177</v>
      </c>
      <c r="AU130" s="218" t="s">
        <v>80</v>
      </c>
      <c r="AV130" s="13" t="s">
        <v>78</v>
      </c>
      <c r="AW130" s="13" t="s">
        <v>33</v>
      </c>
      <c r="AX130" s="13" t="s">
        <v>71</v>
      </c>
      <c r="AY130" s="218" t="s">
        <v>166</v>
      </c>
    </row>
    <row r="131" spans="2:51" s="14" customFormat="1" ht="11.25">
      <c r="B131" s="219"/>
      <c r="C131" s="220"/>
      <c r="D131" s="205" t="s">
        <v>177</v>
      </c>
      <c r="E131" s="221" t="s">
        <v>19</v>
      </c>
      <c r="F131" s="222" t="s">
        <v>455</v>
      </c>
      <c r="G131" s="220"/>
      <c r="H131" s="223">
        <v>510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177</v>
      </c>
      <c r="AU131" s="229" t="s">
        <v>80</v>
      </c>
      <c r="AV131" s="14" t="s">
        <v>80</v>
      </c>
      <c r="AW131" s="14" t="s">
        <v>33</v>
      </c>
      <c r="AX131" s="14" t="s">
        <v>71</v>
      </c>
      <c r="AY131" s="229" t="s">
        <v>166</v>
      </c>
    </row>
    <row r="132" spans="2:51" s="13" customFormat="1" ht="11.25">
      <c r="B132" s="209"/>
      <c r="C132" s="210"/>
      <c r="D132" s="205" t="s">
        <v>177</v>
      </c>
      <c r="E132" s="211" t="s">
        <v>19</v>
      </c>
      <c r="F132" s="212" t="s">
        <v>456</v>
      </c>
      <c r="G132" s="210"/>
      <c r="H132" s="211" t="s">
        <v>19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177</v>
      </c>
      <c r="AU132" s="218" t="s">
        <v>80</v>
      </c>
      <c r="AV132" s="13" t="s">
        <v>78</v>
      </c>
      <c r="AW132" s="13" t="s">
        <v>33</v>
      </c>
      <c r="AX132" s="13" t="s">
        <v>71</v>
      </c>
      <c r="AY132" s="218" t="s">
        <v>166</v>
      </c>
    </row>
    <row r="133" spans="2:51" s="14" customFormat="1" ht="11.25">
      <c r="B133" s="219"/>
      <c r="C133" s="220"/>
      <c r="D133" s="205" t="s">
        <v>177</v>
      </c>
      <c r="E133" s="221" t="s">
        <v>19</v>
      </c>
      <c r="F133" s="222" t="s">
        <v>495</v>
      </c>
      <c r="G133" s="220"/>
      <c r="H133" s="223">
        <v>280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177</v>
      </c>
      <c r="AU133" s="229" t="s">
        <v>80</v>
      </c>
      <c r="AV133" s="14" t="s">
        <v>80</v>
      </c>
      <c r="AW133" s="14" t="s">
        <v>33</v>
      </c>
      <c r="AX133" s="14" t="s">
        <v>71</v>
      </c>
      <c r="AY133" s="229" t="s">
        <v>166</v>
      </c>
    </row>
    <row r="134" spans="2:51" s="13" customFormat="1" ht="11.25">
      <c r="B134" s="209"/>
      <c r="C134" s="210"/>
      <c r="D134" s="205" t="s">
        <v>177</v>
      </c>
      <c r="E134" s="211" t="s">
        <v>19</v>
      </c>
      <c r="F134" s="212" t="s">
        <v>958</v>
      </c>
      <c r="G134" s="210"/>
      <c r="H134" s="211" t="s">
        <v>19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177</v>
      </c>
      <c r="AU134" s="218" t="s">
        <v>80</v>
      </c>
      <c r="AV134" s="13" t="s">
        <v>78</v>
      </c>
      <c r="AW134" s="13" t="s">
        <v>33</v>
      </c>
      <c r="AX134" s="13" t="s">
        <v>71</v>
      </c>
      <c r="AY134" s="218" t="s">
        <v>166</v>
      </c>
    </row>
    <row r="135" spans="2:51" s="14" customFormat="1" ht="11.25">
      <c r="B135" s="219"/>
      <c r="C135" s="220"/>
      <c r="D135" s="205" t="s">
        <v>177</v>
      </c>
      <c r="E135" s="221" t="s">
        <v>19</v>
      </c>
      <c r="F135" s="222" t="s">
        <v>458</v>
      </c>
      <c r="G135" s="220"/>
      <c r="H135" s="223">
        <v>170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71</v>
      </c>
      <c r="AY135" s="229" t="s">
        <v>166</v>
      </c>
    </row>
    <row r="136" spans="2:51" s="13" customFormat="1" ht="11.25">
      <c r="B136" s="209"/>
      <c r="C136" s="210"/>
      <c r="D136" s="205" t="s">
        <v>177</v>
      </c>
      <c r="E136" s="211" t="s">
        <v>19</v>
      </c>
      <c r="F136" s="212" t="s">
        <v>960</v>
      </c>
      <c r="G136" s="210"/>
      <c r="H136" s="211" t="s">
        <v>19</v>
      </c>
      <c r="I136" s="213"/>
      <c r="J136" s="210"/>
      <c r="K136" s="210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177</v>
      </c>
      <c r="AU136" s="218" t="s">
        <v>80</v>
      </c>
      <c r="AV136" s="13" t="s">
        <v>78</v>
      </c>
      <c r="AW136" s="13" t="s">
        <v>33</v>
      </c>
      <c r="AX136" s="13" t="s">
        <v>71</v>
      </c>
      <c r="AY136" s="218" t="s">
        <v>166</v>
      </c>
    </row>
    <row r="137" spans="2:51" s="14" customFormat="1" ht="11.25">
      <c r="B137" s="219"/>
      <c r="C137" s="220"/>
      <c r="D137" s="205" t="s">
        <v>177</v>
      </c>
      <c r="E137" s="221" t="s">
        <v>19</v>
      </c>
      <c r="F137" s="222" t="s">
        <v>460</v>
      </c>
      <c r="G137" s="220"/>
      <c r="H137" s="223">
        <v>1500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177</v>
      </c>
      <c r="AU137" s="229" t="s">
        <v>80</v>
      </c>
      <c r="AV137" s="14" t="s">
        <v>80</v>
      </c>
      <c r="AW137" s="14" t="s">
        <v>33</v>
      </c>
      <c r="AX137" s="14" t="s">
        <v>71</v>
      </c>
      <c r="AY137" s="229" t="s">
        <v>166</v>
      </c>
    </row>
    <row r="138" spans="2:51" s="13" customFormat="1" ht="11.25">
      <c r="B138" s="209"/>
      <c r="C138" s="210"/>
      <c r="D138" s="205" t="s">
        <v>177</v>
      </c>
      <c r="E138" s="211" t="s">
        <v>19</v>
      </c>
      <c r="F138" s="212" t="s">
        <v>962</v>
      </c>
      <c r="G138" s="210"/>
      <c r="H138" s="211" t="s">
        <v>19</v>
      </c>
      <c r="I138" s="213"/>
      <c r="J138" s="210"/>
      <c r="K138" s="210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177</v>
      </c>
      <c r="AU138" s="218" t="s">
        <v>80</v>
      </c>
      <c r="AV138" s="13" t="s">
        <v>78</v>
      </c>
      <c r="AW138" s="13" t="s">
        <v>33</v>
      </c>
      <c r="AX138" s="13" t="s">
        <v>71</v>
      </c>
      <c r="AY138" s="218" t="s">
        <v>166</v>
      </c>
    </row>
    <row r="139" spans="2:51" s="14" customFormat="1" ht="11.25">
      <c r="B139" s="219"/>
      <c r="C139" s="220"/>
      <c r="D139" s="205" t="s">
        <v>177</v>
      </c>
      <c r="E139" s="221" t="s">
        <v>19</v>
      </c>
      <c r="F139" s="222" t="s">
        <v>462</v>
      </c>
      <c r="G139" s="220"/>
      <c r="H139" s="223">
        <v>620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177</v>
      </c>
      <c r="AU139" s="229" t="s">
        <v>80</v>
      </c>
      <c r="AV139" s="14" t="s">
        <v>80</v>
      </c>
      <c r="AW139" s="14" t="s">
        <v>33</v>
      </c>
      <c r="AX139" s="14" t="s">
        <v>71</v>
      </c>
      <c r="AY139" s="229" t="s">
        <v>166</v>
      </c>
    </row>
    <row r="140" spans="2:51" s="13" customFormat="1" ht="11.25">
      <c r="B140" s="209"/>
      <c r="C140" s="210"/>
      <c r="D140" s="205" t="s">
        <v>177</v>
      </c>
      <c r="E140" s="211" t="s">
        <v>19</v>
      </c>
      <c r="F140" s="212" t="s">
        <v>964</v>
      </c>
      <c r="G140" s="210"/>
      <c r="H140" s="211" t="s">
        <v>19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177</v>
      </c>
      <c r="AU140" s="218" t="s">
        <v>80</v>
      </c>
      <c r="AV140" s="13" t="s">
        <v>78</v>
      </c>
      <c r="AW140" s="13" t="s">
        <v>33</v>
      </c>
      <c r="AX140" s="13" t="s">
        <v>71</v>
      </c>
      <c r="AY140" s="218" t="s">
        <v>166</v>
      </c>
    </row>
    <row r="141" spans="2:51" s="14" customFormat="1" ht="11.25">
      <c r="B141" s="219"/>
      <c r="C141" s="220"/>
      <c r="D141" s="205" t="s">
        <v>177</v>
      </c>
      <c r="E141" s="221" t="s">
        <v>19</v>
      </c>
      <c r="F141" s="222" t="s">
        <v>464</v>
      </c>
      <c r="G141" s="220"/>
      <c r="H141" s="223">
        <v>400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177</v>
      </c>
      <c r="AU141" s="229" t="s">
        <v>80</v>
      </c>
      <c r="AV141" s="14" t="s">
        <v>80</v>
      </c>
      <c r="AW141" s="14" t="s">
        <v>33</v>
      </c>
      <c r="AX141" s="14" t="s">
        <v>71</v>
      </c>
      <c r="AY141" s="229" t="s">
        <v>166</v>
      </c>
    </row>
    <row r="142" spans="2:51" s="13" customFormat="1" ht="11.25">
      <c r="B142" s="209"/>
      <c r="C142" s="210"/>
      <c r="D142" s="205" t="s">
        <v>177</v>
      </c>
      <c r="E142" s="211" t="s">
        <v>19</v>
      </c>
      <c r="F142" s="212" t="s">
        <v>561</v>
      </c>
      <c r="G142" s="210"/>
      <c r="H142" s="211" t="s">
        <v>19</v>
      </c>
      <c r="I142" s="213"/>
      <c r="J142" s="210"/>
      <c r="K142" s="210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177</v>
      </c>
      <c r="AU142" s="218" t="s">
        <v>80</v>
      </c>
      <c r="AV142" s="13" t="s">
        <v>78</v>
      </c>
      <c r="AW142" s="13" t="s">
        <v>33</v>
      </c>
      <c r="AX142" s="13" t="s">
        <v>71</v>
      </c>
      <c r="AY142" s="218" t="s">
        <v>166</v>
      </c>
    </row>
    <row r="143" spans="2:51" s="14" customFormat="1" ht="11.25">
      <c r="B143" s="219"/>
      <c r="C143" s="220"/>
      <c r="D143" s="205" t="s">
        <v>177</v>
      </c>
      <c r="E143" s="221" t="s">
        <v>19</v>
      </c>
      <c r="F143" s="222" t="s">
        <v>466</v>
      </c>
      <c r="G143" s="220"/>
      <c r="H143" s="223">
        <v>500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177</v>
      </c>
      <c r="AU143" s="229" t="s">
        <v>80</v>
      </c>
      <c r="AV143" s="14" t="s">
        <v>80</v>
      </c>
      <c r="AW143" s="14" t="s">
        <v>33</v>
      </c>
      <c r="AX143" s="14" t="s">
        <v>71</v>
      </c>
      <c r="AY143" s="229" t="s">
        <v>166</v>
      </c>
    </row>
    <row r="144" spans="2:51" s="15" customFormat="1" ht="11.25">
      <c r="B144" s="230"/>
      <c r="C144" s="231"/>
      <c r="D144" s="205" t="s">
        <v>177</v>
      </c>
      <c r="E144" s="232" t="s">
        <v>19</v>
      </c>
      <c r="F144" s="233" t="s">
        <v>191</v>
      </c>
      <c r="G144" s="231"/>
      <c r="H144" s="234">
        <v>6030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177</v>
      </c>
      <c r="AU144" s="240" t="s">
        <v>80</v>
      </c>
      <c r="AV144" s="15" t="s">
        <v>173</v>
      </c>
      <c r="AW144" s="15" t="s">
        <v>33</v>
      </c>
      <c r="AX144" s="15" t="s">
        <v>78</v>
      </c>
      <c r="AY144" s="240" t="s">
        <v>166</v>
      </c>
    </row>
    <row r="145" spans="1:65" s="12" customFormat="1" ht="22.9" customHeight="1">
      <c r="B145" s="176"/>
      <c r="C145" s="177"/>
      <c r="D145" s="178" t="s">
        <v>70</v>
      </c>
      <c r="E145" s="190" t="s">
        <v>195</v>
      </c>
      <c r="F145" s="190" t="s">
        <v>447</v>
      </c>
      <c r="G145" s="177"/>
      <c r="H145" s="177"/>
      <c r="I145" s="180"/>
      <c r="J145" s="191">
        <f>BK145</f>
        <v>0</v>
      </c>
      <c r="K145" s="177"/>
      <c r="L145" s="182"/>
      <c r="M145" s="183"/>
      <c r="N145" s="184"/>
      <c r="O145" s="184"/>
      <c r="P145" s="185">
        <f>SUM(P146:P167)</f>
        <v>0</v>
      </c>
      <c r="Q145" s="184"/>
      <c r="R145" s="185">
        <f>SUM(R146:R167)</f>
        <v>0</v>
      </c>
      <c r="S145" s="184"/>
      <c r="T145" s="186">
        <f>SUM(T146:T167)</f>
        <v>0</v>
      </c>
      <c r="AR145" s="187" t="s">
        <v>78</v>
      </c>
      <c r="AT145" s="188" t="s">
        <v>70</v>
      </c>
      <c r="AU145" s="188" t="s">
        <v>78</v>
      </c>
      <c r="AY145" s="187" t="s">
        <v>166</v>
      </c>
      <c r="BK145" s="189">
        <f>SUM(BK146:BK167)</f>
        <v>0</v>
      </c>
    </row>
    <row r="146" spans="1:65" s="2" customFormat="1" ht="21.75" customHeight="1">
      <c r="A146" s="34"/>
      <c r="B146" s="35"/>
      <c r="C146" s="192" t="s">
        <v>212</v>
      </c>
      <c r="D146" s="192" t="s">
        <v>168</v>
      </c>
      <c r="E146" s="193" t="s">
        <v>468</v>
      </c>
      <c r="F146" s="194" t="s">
        <v>469</v>
      </c>
      <c r="G146" s="195" t="s">
        <v>171</v>
      </c>
      <c r="H146" s="196">
        <v>16720</v>
      </c>
      <c r="I146" s="197"/>
      <c r="J146" s="198">
        <f>ROUND(I146*H146,2)</f>
        <v>0</v>
      </c>
      <c r="K146" s="194" t="s">
        <v>172</v>
      </c>
      <c r="L146" s="39"/>
      <c r="M146" s="199" t="s">
        <v>19</v>
      </c>
      <c r="N146" s="200" t="s">
        <v>42</v>
      </c>
      <c r="O146" s="64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173</v>
      </c>
      <c r="AT146" s="203" t="s">
        <v>168</v>
      </c>
      <c r="AU146" s="203" t="s">
        <v>80</v>
      </c>
      <c r="AY146" s="17" t="s">
        <v>166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78</v>
      </c>
      <c r="BK146" s="204">
        <f>ROUND(I146*H146,2)</f>
        <v>0</v>
      </c>
      <c r="BL146" s="17" t="s">
        <v>173</v>
      </c>
      <c r="BM146" s="203" t="s">
        <v>470</v>
      </c>
    </row>
    <row r="147" spans="1:65" s="2" customFormat="1" ht="19.5">
      <c r="A147" s="34"/>
      <c r="B147" s="35"/>
      <c r="C147" s="36"/>
      <c r="D147" s="205" t="s">
        <v>175</v>
      </c>
      <c r="E147" s="36"/>
      <c r="F147" s="206" t="s">
        <v>176</v>
      </c>
      <c r="G147" s="36"/>
      <c r="H147" s="36"/>
      <c r="I147" s="115"/>
      <c r="J147" s="36"/>
      <c r="K147" s="36"/>
      <c r="L147" s="39"/>
      <c r="M147" s="207"/>
      <c r="N147" s="208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175</v>
      </c>
      <c r="AU147" s="17" t="s">
        <v>80</v>
      </c>
    </row>
    <row r="148" spans="1:65" s="13" customFormat="1" ht="11.25">
      <c r="B148" s="209"/>
      <c r="C148" s="210"/>
      <c r="D148" s="205" t="s">
        <v>177</v>
      </c>
      <c r="E148" s="211" t="s">
        <v>19</v>
      </c>
      <c r="F148" s="212" t="s">
        <v>970</v>
      </c>
      <c r="G148" s="210"/>
      <c r="H148" s="211" t="s">
        <v>19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177</v>
      </c>
      <c r="AU148" s="218" t="s">
        <v>80</v>
      </c>
      <c r="AV148" s="13" t="s">
        <v>78</v>
      </c>
      <c r="AW148" s="13" t="s">
        <v>33</v>
      </c>
      <c r="AX148" s="13" t="s">
        <v>71</v>
      </c>
      <c r="AY148" s="218" t="s">
        <v>166</v>
      </c>
    </row>
    <row r="149" spans="1:65" s="13" customFormat="1" ht="11.25">
      <c r="B149" s="209"/>
      <c r="C149" s="210"/>
      <c r="D149" s="205" t="s">
        <v>177</v>
      </c>
      <c r="E149" s="211" t="s">
        <v>19</v>
      </c>
      <c r="F149" s="212" t="s">
        <v>452</v>
      </c>
      <c r="G149" s="210"/>
      <c r="H149" s="211" t="s">
        <v>19</v>
      </c>
      <c r="I149" s="213"/>
      <c r="J149" s="210"/>
      <c r="K149" s="210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177</v>
      </c>
      <c r="AU149" s="218" t="s">
        <v>80</v>
      </c>
      <c r="AV149" s="13" t="s">
        <v>78</v>
      </c>
      <c r="AW149" s="13" t="s">
        <v>33</v>
      </c>
      <c r="AX149" s="13" t="s">
        <v>71</v>
      </c>
      <c r="AY149" s="218" t="s">
        <v>166</v>
      </c>
    </row>
    <row r="150" spans="1:65" s="14" customFormat="1" ht="11.25">
      <c r="B150" s="219"/>
      <c r="C150" s="220"/>
      <c r="D150" s="205" t="s">
        <v>177</v>
      </c>
      <c r="E150" s="221" t="s">
        <v>19</v>
      </c>
      <c r="F150" s="222" t="s">
        <v>971</v>
      </c>
      <c r="G150" s="220"/>
      <c r="H150" s="223">
        <v>6600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177</v>
      </c>
      <c r="AU150" s="229" t="s">
        <v>80</v>
      </c>
      <c r="AV150" s="14" t="s">
        <v>80</v>
      </c>
      <c r="AW150" s="14" t="s">
        <v>33</v>
      </c>
      <c r="AX150" s="14" t="s">
        <v>71</v>
      </c>
      <c r="AY150" s="229" t="s">
        <v>166</v>
      </c>
    </row>
    <row r="151" spans="1:65" s="13" customFormat="1" ht="11.25">
      <c r="B151" s="209"/>
      <c r="C151" s="210"/>
      <c r="D151" s="205" t="s">
        <v>177</v>
      </c>
      <c r="E151" s="211" t="s">
        <v>19</v>
      </c>
      <c r="F151" s="212" t="s">
        <v>453</v>
      </c>
      <c r="G151" s="210"/>
      <c r="H151" s="211" t="s">
        <v>19</v>
      </c>
      <c r="I151" s="213"/>
      <c r="J151" s="210"/>
      <c r="K151" s="210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177</v>
      </c>
      <c r="AU151" s="218" t="s">
        <v>80</v>
      </c>
      <c r="AV151" s="13" t="s">
        <v>78</v>
      </c>
      <c r="AW151" s="13" t="s">
        <v>33</v>
      </c>
      <c r="AX151" s="13" t="s">
        <v>71</v>
      </c>
      <c r="AY151" s="218" t="s">
        <v>166</v>
      </c>
    </row>
    <row r="152" spans="1:65" s="14" customFormat="1" ht="11.25">
      <c r="B152" s="219"/>
      <c r="C152" s="220"/>
      <c r="D152" s="205" t="s">
        <v>177</v>
      </c>
      <c r="E152" s="221" t="s">
        <v>19</v>
      </c>
      <c r="F152" s="222" t="s">
        <v>972</v>
      </c>
      <c r="G152" s="220"/>
      <c r="H152" s="223">
        <v>1600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177</v>
      </c>
      <c r="AU152" s="229" t="s">
        <v>80</v>
      </c>
      <c r="AV152" s="14" t="s">
        <v>80</v>
      </c>
      <c r="AW152" s="14" t="s">
        <v>33</v>
      </c>
      <c r="AX152" s="14" t="s">
        <v>71</v>
      </c>
      <c r="AY152" s="229" t="s">
        <v>166</v>
      </c>
    </row>
    <row r="153" spans="1:65" s="13" customFormat="1" ht="11.25">
      <c r="B153" s="209"/>
      <c r="C153" s="210"/>
      <c r="D153" s="205" t="s">
        <v>177</v>
      </c>
      <c r="E153" s="211" t="s">
        <v>19</v>
      </c>
      <c r="F153" s="212" t="s">
        <v>955</v>
      </c>
      <c r="G153" s="210"/>
      <c r="H153" s="211" t="s">
        <v>19</v>
      </c>
      <c r="I153" s="213"/>
      <c r="J153" s="210"/>
      <c r="K153" s="210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177</v>
      </c>
      <c r="AU153" s="218" t="s">
        <v>80</v>
      </c>
      <c r="AV153" s="13" t="s">
        <v>78</v>
      </c>
      <c r="AW153" s="13" t="s">
        <v>33</v>
      </c>
      <c r="AX153" s="13" t="s">
        <v>71</v>
      </c>
      <c r="AY153" s="218" t="s">
        <v>166</v>
      </c>
    </row>
    <row r="154" spans="1:65" s="14" customFormat="1" ht="11.25">
      <c r="B154" s="219"/>
      <c r="C154" s="220"/>
      <c r="D154" s="205" t="s">
        <v>177</v>
      </c>
      <c r="E154" s="221" t="s">
        <v>19</v>
      </c>
      <c r="F154" s="222" t="s">
        <v>973</v>
      </c>
      <c r="G154" s="220"/>
      <c r="H154" s="223">
        <v>1020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177</v>
      </c>
      <c r="AU154" s="229" t="s">
        <v>80</v>
      </c>
      <c r="AV154" s="14" t="s">
        <v>80</v>
      </c>
      <c r="AW154" s="14" t="s">
        <v>33</v>
      </c>
      <c r="AX154" s="14" t="s">
        <v>71</v>
      </c>
      <c r="AY154" s="229" t="s">
        <v>166</v>
      </c>
    </row>
    <row r="155" spans="1:65" s="13" customFormat="1" ht="11.25">
      <c r="B155" s="209"/>
      <c r="C155" s="210"/>
      <c r="D155" s="205" t="s">
        <v>177</v>
      </c>
      <c r="E155" s="211" t="s">
        <v>19</v>
      </c>
      <c r="F155" s="212" t="s">
        <v>456</v>
      </c>
      <c r="G155" s="210"/>
      <c r="H155" s="211" t="s">
        <v>19</v>
      </c>
      <c r="I155" s="213"/>
      <c r="J155" s="210"/>
      <c r="K155" s="210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177</v>
      </c>
      <c r="AU155" s="218" t="s">
        <v>80</v>
      </c>
      <c r="AV155" s="13" t="s">
        <v>78</v>
      </c>
      <c r="AW155" s="13" t="s">
        <v>33</v>
      </c>
      <c r="AX155" s="13" t="s">
        <v>71</v>
      </c>
      <c r="AY155" s="218" t="s">
        <v>166</v>
      </c>
    </row>
    <row r="156" spans="1:65" s="14" customFormat="1" ht="11.25">
      <c r="B156" s="219"/>
      <c r="C156" s="220"/>
      <c r="D156" s="205" t="s">
        <v>177</v>
      </c>
      <c r="E156" s="221" t="s">
        <v>19</v>
      </c>
      <c r="F156" s="222" t="s">
        <v>974</v>
      </c>
      <c r="G156" s="220"/>
      <c r="H156" s="223">
        <v>1120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177</v>
      </c>
      <c r="AU156" s="229" t="s">
        <v>80</v>
      </c>
      <c r="AV156" s="14" t="s">
        <v>80</v>
      </c>
      <c r="AW156" s="14" t="s">
        <v>33</v>
      </c>
      <c r="AX156" s="14" t="s">
        <v>71</v>
      </c>
      <c r="AY156" s="229" t="s">
        <v>166</v>
      </c>
    </row>
    <row r="157" spans="1:65" s="13" customFormat="1" ht="11.25">
      <c r="B157" s="209"/>
      <c r="C157" s="210"/>
      <c r="D157" s="205" t="s">
        <v>177</v>
      </c>
      <c r="E157" s="211" t="s">
        <v>19</v>
      </c>
      <c r="F157" s="212" t="s">
        <v>958</v>
      </c>
      <c r="G157" s="210"/>
      <c r="H157" s="211" t="s">
        <v>19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177</v>
      </c>
      <c r="AU157" s="218" t="s">
        <v>80</v>
      </c>
      <c r="AV157" s="13" t="s">
        <v>78</v>
      </c>
      <c r="AW157" s="13" t="s">
        <v>33</v>
      </c>
      <c r="AX157" s="13" t="s">
        <v>71</v>
      </c>
      <c r="AY157" s="218" t="s">
        <v>166</v>
      </c>
    </row>
    <row r="158" spans="1:65" s="14" customFormat="1" ht="11.25">
      <c r="B158" s="219"/>
      <c r="C158" s="220"/>
      <c r="D158" s="205" t="s">
        <v>177</v>
      </c>
      <c r="E158" s="221" t="s">
        <v>19</v>
      </c>
      <c r="F158" s="222" t="s">
        <v>975</v>
      </c>
      <c r="G158" s="220"/>
      <c r="H158" s="223">
        <v>340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177</v>
      </c>
      <c r="AU158" s="229" t="s">
        <v>80</v>
      </c>
      <c r="AV158" s="14" t="s">
        <v>80</v>
      </c>
      <c r="AW158" s="14" t="s">
        <v>33</v>
      </c>
      <c r="AX158" s="14" t="s">
        <v>71</v>
      </c>
      <c r="AY158" s="229" t="s">
        <v>166</v>
      </c>
    </row>
    <row r="159" spans="1:65" s="13" customFormat="1" ht="11.25">
      <c r="B159" s="209"/>
      <c r="C159" s="210"/>
      <c r="D159" s="205" t="s">
        <v>177</v>
      </c>
      <c r="E159" s="211" t="s">
        <v>19</v>
      </c>
      <c r="F159" s="212" t="s">
        <v>960</v>
      </c>
      <c r="G159" s="210"/>
      <c r="H159" s="211" t="s">
        <v>19</v>
      </c>
      <c r="I159" s="213"/>
      <c r="J159" s="210"/>
      <c r="K159" s="210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177</v>
      </c>
      <c r="AU159" s="218" t="s">
        <v>80</v>
      </c>
      <c r="AV159" s="13" t="s">
        <v>78</v>
      </c>
      <c r="AW159" s="13" t="s">
        <v>33</v>
      </c>
      <c r="AX159" s="13" t="s">
        <v>71</v>
      </c>
      <c r="AY159" s="218" t="s">
        <v>166</v>
      </c>
    </row>
    <row r="160" spans="1:65" s="14" customFormat="1" ht="11.25">
      <c r="B160" s="219"/>
      <c r="C160" s="220"/>
      <c r="D160" s="205" t="s">
        <v>177</v>
      </c>
      <c r="E160" s="221" t="s">
        <v>19</v>
      </c>
      <c r="F160" s="222" t="s">
        <v>976</v>
      </c>
      <c r="G160" s="220"/>
      <c r="H160" s="223">
        <v>3000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177</v>
      </c>
      <c r="AU160" s="229" t="s">
        <v>80</v>
      </c>
      <c r="AV160" s="14" t="s">
        <v>80</v>
      </c>
      <c r="AW160" s="14" t="s">
        <v>33</v>
      </c>
      <c r="AX160" s="14" t="s">
        <v>71</v>
      </c>
      <c r="AY160" s="229" t="s">
        <v>166</v>
      </c>
    </row>
    <row r="161" spans="1:65" s="13" customFormat="1" ht="11.25">
      <c r="B161" s="209"/>
      <c r="C161" s="210"/>
      <c r="D161" s="205" t="s">
        <v>177</v>
      </c>
      <c r="E161" s="211" t="s">
        <v>19</v>
      </c>
      <c r="F161" s="212" t="s">
        <v>962</v>
      </c>
      <c r="G161" s="210"/>
      <c r="H161" s="211" t="s">
        <v>19</v>
      </c>
      <c r="I161" s="213"/>
      <c r="J161" s="210"/>
      <c r="K161" s="210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177</v>
      </c>
      <c r="AU161" s="218" t="s">
        <v>80</v>
      </c>
      <c r="AV161" s="13" t="s">
        <v>78</v>
      </c>
      <c r="AW161" s="13" t="s">
        <v>33</v>
      </c>
      <c r="AX161" s="13" t="s">
        <v>71</v>
      </c>
      <c r="AY161" s="218" t="s">
        <v>166</v>
      </c>
    </row>
    <row r="162" spans="1:65" s="14" customFormat="1" ht="11.25">
      <c r="B162" s="219"/>
      <c r="C162" s="220"/>
      <c r="D162" s="205" t="s">
        <v>177</v>
      </c>
      <c r="E162" s="221" t="s">
        <v>19</v>
      </c>
      <c r="F162" s="222" t="s">
        <v>977</v>
      </c>
      <c r="G162" s="220"/>
      <c r="H162" s="223">
        <v>1240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177</v>
      </c>
      <c r="AU162" s="229" t="s">
        <v>80</v>
      </c>
      <c r="AV162" s="14" t="s">
        <v>80</v>
      </c>
      <c r="AW162" s="14" t="s">
        <v>33</v>
      </c>
      <c r="AX162" s="14" t="s">
        <v>71</v>
      </c>
      <c r="AY162" s="229" t="s">
        <v>166</v>
      </c>
    </row>
    <row r="163" spans="1:65" s="13" customFormat="1" ht="11.25">
      <c r="B163" s="209"/>
      <c r="C163" s="210"/>
      <c r="D163" s="205" t="s">
        <v>177</v>
      </c>
      <c r="E163" s="211" t="s">
        <v>19</v>
      </c>
      <c r="F163" s="212" t="s">
        <v>964</v>
      </c>
      <c r="G163" s="210"/>
      <c r="H163" s="211" t="s">
        <v>19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177</v>
      </c>
      <c r="AU163" s="218" t="s">
        <v>80</v>
      </c>
      <c r="AV163" s="13" t="s">
        <v>78</v>
      </c>
      <c r="AW163" s="13" t="s">
        <v>33</v>
      </c>
      <c r="AX163" s="13" t="s">
        <v>71</v>
      </c>
      <c r="AY163" s="218" t="s">
        <v>166</v>
      </c>
    </row>
    <row r="164" spans="1:65" s="14" customFormat="1" ht="11.25">
      <c r="B164" s="219"/>
      <c r="C164" s="220"/>
      <c r="D164" s="205" t="s">
        <v>177</v>
      </c>
      <c r="E164" s="221" t="s">
        <v>19</v>
      </c>
      <c r="F164" s="222" t="s">
        <v>978</v>
      </c>
      <c r="G164" s="220"/>
      <c r="H164" s="223">
        <v>800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177</v>
      </c>
      <c r="AU164" s="229" t="s">
        <v>80</v>
      </c>
      <c r="AV164" s="14" t="s">
        <v>80</v>
      </c>
      <c r="AW164" s="14" t="s">
        <v>33</v>
      </c>
      <c r="AX164" s="14" t="s">
        <v>71</v>
      </c>
      <c r="AY164" s="229" t="s">
        <v>166</v>
      </c>
    </row>
    <row r="165" spans="1:65" s="13" customFormat="1" ht="11.25">
      <c r="B165" s="209"/>
      <c r="C165" s="210"/>
      <c r="D165" s="205" t="s">
        <v>177</v>
      </c>
      <c r="E165" s="211" t="s">
        <v>19</v>
      </c>
      <c r="F165" s="212" t="s">
        <v>561</v>
      </c>
      <c r="G165" s="210"/>
      <c r="H165" s="211" t="s">
        <v>19</v>
      </c>
      <c r="I165" s="213"/>
      <c r="J165" s="210"/>
      <c r="K165" s="210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177</v>
      </c>
      <c r="AU165" s="218" t="s">
        <v>80</v>
      </c>
      <c r="AV165" s="13" t="s">
        <v>78</v>
      </c>
      <c r="AW165" s="13" t="s">
        <v>33</v>
      </c>
      <c r="AX165" s="13" t="s">
        <v>71</v>
      </c>
      <c r="AY165" s="218" t="s">
        <v>166</v>
      </c>
    </row>
    <row r="166" spans="1:65" s="14" customFormat="1" ht="11.25">
      <c r="B166" s="219"/>
      <c r="C166" s="220"/>
      <c r="D166" s="205" t="s">
        <v>177</v>
      </c>
      <c r="E166" s="221" t="s">
        <v>19</v>
      </c>
      <c r="F166" s="222" t="s">
        <v>979</v>
      </c>
      <c r="G166" s="220"/>
      <c r="H166" s="223">
        <v>1000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177</v>
      </c>
      <c r="AU166" s="229" t="s">
        <v>80</v>
      </c>
      <c r="AV166" s="14" t="s">
        <v>80</v>
      </c>
      <c r="AW166" s="14" t="s">
        <v>33</v>
      </c>
      <c r="AX166" s="14" t="s">
        <v>71</v>
      </c>
      <c r="AY166" s="229" t="s">
        <v>166</v>
      </c>
    </row>
    <row r="167" spans="1:65" s="15" customFormat="1" ht="11.25">
      <c r="B167" s="230"/>
      <c r="C167" s="231"/>
      <c r="D167" s="205" t="s">
        <v>177</v>
      </c>
      <c r="E167" s="232" t="s">
        <v>19</v>
      </c>
      <c r="F167" s="233" t="s">
        <v>191</v>
      </c>
      <c r="G167" s="231"/>
      <c r="H167" s="234">
        <v>16720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177</v>
      </c>
      <c r="AU167" s="240" t="s">
        <v>80</v>
      </c>
      <c r="AV167" s="15" t="s">
        <v>173</v>
      </c>
      <c r="AW167" s="15" t="s">
        <v>33</v>
      </c>
      <c r="AX167" s="15" t="s">
        <v>78</v>
      </c>
      <c r="AY167" s="240" t="s">
        <v>166</v>
      </c>
    </row>
    <row r="168" spans="1:65" s="12" customFormat="1" ht="22.9" customHeight="1">
      <c r="B168" s="176"/>
      <c r="C168" s="177"/>
      <c r="D168" s="178" t="s">
        <v>70</v>
      </c>
      <c r="E168" s="190" t="s">
        <v>212</v>
      </c>
      <c r="F168" s="190" t="s">
        <v>731</v>
      </c>
      <c r="G168" s="177"/>
      <c r="H168" s="177"/>
      <c r="I168" s="180"/>
      <c r="J168" s="191">
        <f>BK168</f>
        <v>0</v>
      </c>
      <c r="K168" s="177"/>
      <c r="L168" s="182"/>
      <c r="M168" s="183"/>
      <c r="N168" s="184"/>
      <c r="O168" s="184"/>
      <c r="P168" s="185">
        <f>SUM(P169:P189)</f>
        <v>0</v>
      </c>
      <c r="Q168" s="184"/>
      <c r="R168" s="185">
        <f>SUM(R169:R189)</f>
        <v>5.4450899999999995</v>
      </c>
      <c r="S168" s="184"/>
      <c r="T168" s="186">
        <f>SUM(T169:T189)</f>
        <v>0</v>
      </c>
      <c r="AR168" s="187" t="s">
        <v>78</v>
      </c>
      <c r="AT168" s="188" t="s">
        <v>70</v>
      </c>
      <c r="AU168" s="188" t="s">
        <v>78</v>
      </c>
      <c r="AY168" s="187" t="s">
        <v>166</v>
      </c>
      <c r="BK168" s="189">
        <f>SUM(BK169:BK189)</f>
        <v>0</v>
      </c>
    </row>
    <row r="169" spans="1:65" s="2" customFormat="1" ht="21.75" customHeight="1">
      <c r="A169" s="34"/>
      <c r="B169" s="35"/>
      <c r="C169" s="192" t="s">
        <v>217</v>
      </c>
      <c r="D169" s="192" t="s">
        <v>168</v>
      </c>
      <c r="E169" s="193" t="s">
        <v>980</v>
      </c>
      <c r="F169" s="194" t="s">
        <v>981</v>
      </c>
      <c r="G169" s="195" t="s">
        <v>171</v>
      </c>
      <c r="H169" s="196">
        <v>6331.5</v>
      </c>
      <c r="I169" s="197"/>
      <c r="J169" s="198">
        <f>ROUND(I169*H169,2)</f>
        <v>0</v>
      </c>
      <c r="K169" s="194" t="s">
        <v>172</v>
      </c>
      <c r="L169" s="39"/>
      <c r="M169" s="199" t="s">
        <v>19</v>
      </c>
      <c r="N169" s="200" t="s">
        <v>42</v>
      </c>
      <c r="O169" s="64"/>
      <c r="P169" s="201">
        <f>O169*H169</f>
        <v>0</v>
      </c>
      <c r="Q169" s="201">
        <v>8.5999999999999998E-4</v>
      </c>
      <c r="R169" s="201">
        <f>Q169*H169</f>
        <v>5.4450899999999995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173</v>
      </c>
      <c r="AT169" s="203" t="s">
        <v>168</v>
      </c>
      <c r="AU169" s="203" t="s">
        <v>80</v>
      </c>
      <c r="AY169" s="17" t="s">
        <v>166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78</v>
      </c>
      <c r="BK169" s="204">
        <f>ROUND(I169*H169,2)</f>
        <v>0</v>
      </c>
      <c r="BL169" s="17" t="s">
        <v>173</v>
      </c>
      <c r="BM169" s="203" t="s">
        <v>982</v>
      </c>
    </row>
    <row r="170" spans="1:65" s="13" customFormat="1" ht="11.25">
      <c r="B170" s="209"/>
      <c r="C170" s="210"/>
      <c r="D170" s="205" t="s">
        <v>177</v>
      </c>
      <c r="E170" s="211" t="s">
        <v>19</v>
      </c>
      <c r="F170" s="212" t="s">
        <v>452</v>
      </c>
      <c r="G170" s="210"/>
      <c r="H170" s="211" t="s">
        <v>19</v>
      </c>
      <c r="I170" s="213"/>
      <c r="J170" s="210"/>
      <c r="K170" s="210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177</v>
      </c>
      <c r="AU170" s="218" t="s">
        <v>80</v>
      </c>
      <c r="AV170" s="13" t="s">
        <v>78</v>
      </c>
      <c r="AW170" s="13" t="s">
        <v>33</v>
      </c>
      <c r="AX170" s="13" t="s">
        <v>71</v>
      </c>
      <c r="AY170" s="218" t="s">
        <v>166</v>
      </c>
    </row>
    <row r="171" spans="1:65" s="14" customFormat="1" ht="11.25">
      <c r="B171" s="219"/>
      <c r="C171" s="220"/>
      <c r="D171" s="205" t="s">
        <v>177</v>
      </c>
      <c r="E171" s="221" t="s">
        <v>19</v>
      </c>
      <c r="F171" s="222" t="s">
        <v>472</v>
      </c>
      <c r="G171" s="220"/>
      <c r="H171" s="223">
        <v>1650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177</v>
      </c>
      <c r="AU171" s="229" t="s">
        <v>80</v>
      </c>
      <c r="AV171" s="14" t="s">
        <v>80</v>
      </c>
      <c r="AW171" s="14" t="s">
        <v>33</v>
      </c>
      <c r="AX171" s="14" t="s">
        <v>71</v>
      </c>
      <c r="AY171" s="229" t="s">
        <v>166</v>
      </c>
    </row>
    <row r="172" spans="1:65" s="13" customFormat="1" ht="11.25">
      <c r="B172" s="209"/>
      <c r="C172" s="210"/>
      <c r="D172" s="205" t="s">
        <v>177</v>
      </c>
      <c r="E172" s="211" t="s">
        <v>19</v>
      </c>
      <c r="F172" s="212" t="s">
        <v>453</v>
      </c>
      <c r="G172" s="210"/>
      <c r="H172" s="211" t="s">
        <v>19</v>
      </c>
      <c r="I172" s="213"/>
      <c r="J172" s="210"/>
      <c r="K172" s="210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177</v>
      </c>
      <c r="AU172" s="218" t="s">
        <v>80</v>
      </c>
      <c r="AV172" s="13" t="s">
        <v>78</v>
      </c>
      <c r="AW172" s="13" t="s">
        <v>33</v>
      </c>
      <c r="AX172" s="13" t="s">
        <v>71</v>
      </c>
      <c r="AY172" s="218" t="s">
        <v>166</v>
      </c>
    </row>
    <row r="173" spans="1:65" s="14" customFormat="1" ht="11.25">
      <c r="B173" s="219"/>
      <c r="C173" s="220"/>
      <c r="D173" s="205" t="s">
        <v>177</v>
      </c>
      <c r="E173" s="221" t="s">
        <v>19</v>
      </c>
      <c r="F173" s="222" t="s">
        <v>464</v>
      </c>
      <c r="G173" s="220"/>
      <c r="H173" s="223">
        <v>400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177</v>
      </c>
      <c r="AU173" s="229" t="s">
        <v>80</v>
      </c>
      <c r="AV173" s="14" t="s">
        <v>80</v>
      </c>
      <c r="AW173" s="14" t="s">
        <v>33</v>
      </c>
      <c r="AX173" s="14" t="s">
        <v>71</v>
      </c>
      <c r="AY173" s="229" t="s">
        <v>166</v>
      </c>
    </row>
    <row r="174" spans="1:65" s="13" customFormat="1" ht="11.25">
      <c r="B174" s="209"/>
      <c r="C174" s="210"/>
      <c r="D174" s="205" t="s">
        <v>177</v>
      </c>
      <c r="E174" s="211" t="s">
        <v>19</v>
      </c>
      <c r="F174" s="212" t="s">
        <v>955</v>
      </c>
      <c r="G174" s="210"/>
      <c r="H174" s="211" t="s">
        <v>19</v>
      </c>
      <c r="I174" s="213"/>
      <c r="J174" s="210"/>
      <c r="K174" s="210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177</v>
      </c>
      <c r="AU174" s="218" t="s">
        <v>80</v>
      </c>
      <c r="AV174" s="13" t="s">
        <v>78</v>
      </c>
      <c r="AW174" s="13" t="s">
        <v>33</v>
      </c>
      <c r="AX174" s="13" t="s">
        <v>71</v>
      </c>
      <c r="AY174" s="218" t="s">
        <v>166</v>
      </c>
    </row>
    <row r="175" spans="1:65" s="14" customFormat="1" ht="11.25">
      <c r="B175" s="219"/>
      <c r="C175" s="220"/>
      <c r="D175" s="205" t="s">
        <v>177</v>
      </c>
      <c r="E175" s="221" t="s">
        <v>19</v>
      </c>
      <c r="F175" s="222" t="s">
        <v>455</v>
      </c>
      <c r="G175" s="220"/>
      <c r="H175" s="223">
        <v>510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177</v>
      </c>
      <c r="AU175" s="229" t="s">
        <v>80</v>
      </c>
      <c r="AV175" s="14" t="s">
        <v>80</v>
      </c>
      <c r="AW175" s="14" t="s">
        <v>33</v>
      </c>
      <c r="AX175" s="14" t="s">
        <v>71</v>
      </c>
      <c r="AY175" s="229" t="s">
        <v>166</v>
      </c>
    </row>
    <row r="176" spans="1:65" s="13" customFormat="1" ht="11.25">
      <c r="B176" s="209"/>
      <c r="C176" s="210"/>
      <c r="D176" s="205" t="s">
        <v>177</v>
      </c>
      <c r="E176" s="211" t="s">
        <v>19</v>
      </c>
      <c r="F176" s="212" t="s">
        <v>456</v>
      </c>
      <c r="G176" s="210"/>
      <c r="H176" s="211" t="s">
        <v>19</v>
      </c>
      <c r="I176" s="213"/>
      <c r="J176" s="210"/>
      <c r="K176" s="210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177</v>
      </c>
      <c r="AU176" s="218" t="s">
        <v>80</v>
      </c>
      <c r="AV176" s="13" t="s">
        <v>78</v>
      </c>
      <c r="AW176" s="13" t="s">
        <v>33</v>
      </c>
      <c r="AX176" s="13" t="s">
        <v>71</v>
      </c>
      <c r="AY176" s="218" t="s">
        <v>166</v>
      </c>
    </row>
    <row r="177" spans="1:51" s="14" customFormat="1" ht="11.25">
      <c r="B177" s="219"/>
      <c r="C177" s="220"/>
      <c r="D177" s="205" t="s">
        <v>177</v>
      </c>
      <c r="E177" s="221" t="s">
        <v>19</v>
      </c>
      <c r="F177" s="222" t="s">
        <v>495</v>
      </c>
      <c r="G177" s="220"/>
      <c r="H177" s="223">
        <v>280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177</v>
      </c>
      <c r="AU177" s="229" t="s">
        <v>80</v>
      </c>
      <c r="AV177" s="14" t="s">
        <v>80</v>
      </c>
      <c r="AW177" s="14" t="s">
        <v>33</v>
      </c>
      <c r="AX177" s="14" t="s">
        <v>71</v>
      </c>
      <c r="AY177" s="229" t="s">
        <v>166</v>
      </c>
    </row>
    <row r="178" spans="1:51" s="13" customFormat="1" ht="11.25">
      <c r="B178" s="209"/>
      <c r="C178" s="210"/>
      <c r="D178" s="205" t="s">
        <v>177</v>
      </c>
      <c r="E178" s="211" t="s">
        <v>19</v>
      </c>
      <c r="F178" s="212" t="s">
        <v>958</v>
      </c>
      <c r="G178" s="210"/>
      <c r="H178" s="211" t="s">
        <v>19</v>
      </c>
      <c r="I178" s="213"/>
      <c r="J178" s="210"/>
      <c r="K178" s="210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177</v>
      </c>
      <c r="AU178" s="218" t="s">
        <v>80</v>
      </c>
      <c r="AV178" s="13" t="s">
        <v>78</v>
      </c>
      <c r="AW178" s="13" t="s">
        <v>33</v>
      </c>
      <c r="AX178" s="13" t="s">
        <v>71</v>
      </c>
      <c r="AY178" s="218" t="s">
        <v>166</v>
      </c>
    </row>
    <row r="179" spans="1:51" s="14" customFormat="1" ht="11.25">
      <c r="B179" s="219"/>
      <c r="C179" s="220"/>
      <c r="D179" s="205" t="s">
        <v>177</v>
      </c>
      <c r="E179" s="221" t="s">
        <v>19</v>
      </c>
      <c r="F179" s="222" t="s">
        <v>458</v>
      </c>
      <c r="G179" s="220"/>
      <c r="H179" s="223">
        <v>170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177</v>
      </c>
      <c r="AU179" s="229" t="s">
        <v>80</v>
      </c>
      <c r="AV179" s="14" t="s">
        <v>80</v>
      </c>
      <c r="AW179" s="14" t="s">
        <v>33</v>
      </c>
      <c r="AX179" s="14" t="s">
        <v>71</v>
      </c>
      <c r="AY179" s="229" t="s">
        <v>166</v>
      </c>
    </row>
    <row r="180" spans="1:51" s="13" customFormat="1" ht="11.25">
      <c r="B180" s="209"/>
      <c r="C180" s="210"/>
      <c r="D180" s="205" t="s">
        <v>177</v>
      </c>
      <c r="E180" s="211" t="s">
        <v>19</v>
      </c>
      <c r="F180" s="212" t="s">
        <v>960</v>
      </c>
      <c r="G180" s="210"/>
      <c r="H180" s="211" t="s">
        <v>19</v>
      </c>
      <c r="I180" s="213"/>
      <c r="J180" s="210"/>
      <c r="K180" s="210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177</v>
      </c>
      <c r="AU180" s="218" t="s">
        <v>80</v>
      </c>
      <c r="AV180" s="13" t="s">
        <v>78</v>
      </c>
      <c r="AW180" s="13" t="s">
        <v>33</v>
      </c>
      <c r="AX180" s="13" t="s">
        <v>71</v>
      </c>
      <c r="AY180" s="218" t="s">
        <v>166</v>
      </c>
    </row>
    <row r="181" spans="1:51" s="14" customFormat="1" ht="11.25">
      <c r="B181" s="219"/>
      <c r="C181" s="220"/>
      <c r="D181" s="205" t="s">
        <v>177</v>
      </c>
      <c r="E181" s="221" t="s">
        <v>19</v>
      </c>
      <c r="F181" s="222" t="s">
        <v>460</v>
      </c>
      <c r="G181" s="220"/>
      <c r="H181" s="223">
        <v>1500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177</v>
      </c>
      <c r="AU181" s="229" t="s">
        <v>80</v>
      </c>
      <c r="AV181" s="14" t="s">
        <v>80</v>
      </c>
      <c r="AW181" s="14" t="s">
        <v>33</v>
      </c>
      <c r="AX181" s="14" t="s">
        <v>71</v>
      </c>
      <c r="AY181" s="229" t="s">
        <v>166</v>
      </c>
    </row>
    <row r="182" spans="1:51" s="13" customFormat="1" ht="11.25">
      <c r="B182" s="209"/>
      <c r="C182" s="210"/>
      <c r="D182" s="205" t="s">
        <v>177</v>
      </c>
      <c r="E182" s="211" t="s">
        <v>19</v>
      </c>
      <c r="F182" s="212" t="s">
        <v>962</v>
      </c>
      <c r="G182" s="210"/>
      <c r="H182" s="211" t="s">
        <v>19</v>
      </c>
      <c r="I182" s="213"/>
      <c r="J182" s="210"/>
      <c r="K182" s="210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177</v>
      </c>
      <c r="AU182" s="218" t="s">
        <v>80</v>
      </c>
      <c r="AV182" s="13" t="s">
        <v>78</v>
      </c>
      <c r="AW182" s="13" t="s">
        <v>33</v>
      </c>
      <c r="AX182" s="13" t="s">
        <v>71</v>
      </c>
      <c r="AY182" s="218" t="s">
        <v>166</v>
      </c>
    </row>
    <row r="183" spans="1:51" s="14" customFormat="1" ht="11.25">
      <c r="B183" s="219"/>
      <c r="C183" s="220"/>
      <c r="D183" s="205" t="s">
        <v>177</v>
      </c>
      <c r="E183" s="221" t="s">
        <v>19</v>
      </c>
      <c r="F183" s="222" t="s">
        <v>462</v>
      </c>
      <c r="G183" s="220"/>
      <c r="H183" s="223">
        <v>620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177</v>
      </c>
      <c r="AU183" s="229" t="s">
        <v>80</v>
      </c>
      <c r="AV183" s="14" t="s">
        <v>80</v>
      </c>
      <c r="AW183" s="14" t="s">
        <v>33</v>
      </c>
      <c r="AX183" s="14" t="s">
        <v>71</v>
      </c>
      <c r="AY183" s="229" t="s">
        <v>166</v>
      </c>
    </row>
    <row r="184" spans="1:51" s="13" customFormat="1" ht="11.25">
      <c r="B184" s="209"/>
      <c r="C184" s="210"/>
      <c r="D184" s="205" t="s">
        <v>177</v>
      </c>
      <c r="E184" s="211" t="s">
        <v>19</v>
      </c>
      <c r="F184" s="212" t="s">
        <v>964</v>
      </c>
      <c r="G184" s="210"/>
      <c r="H184" s="211" t="s">
        <v>19</v>
      </c>
      <c r="I184" s="213"/>
      <c r="J184" s="210"/>
      <c r="K184" s="210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177</v>
      </c>
      <c r="AU184" s="218" t="s">
        <v>80</v>
      </c>
      <c r="AV184" s="13" t="s">
        <v>78</v>
      </c>
      <c r="AW184" s="13" t="s">
        <v>33</v>
      </c>
      <c r="AX184" s="13" t="s">
        <v>71</v>
      </c>
      <c r="AY184" s="218" t="s">
        <v>166</v>
      </c>
    </row>
    <row r="185" spans="1:51" s="14" customFormat="1" ht="11.25">
      <c r="B185" s="219"/>
      <c r="C185" s="220"/>
      <c r="D185" s="205" t="s">
        <v>177</v>
      </c>
      <c r="E185" s="221" t="s">
        <v>19</v>
      </c>
      <c r="F185" s="222" t="s">
        <v>464</v>
      </c>
      <c r="G185" s="220"/>
      <c r="H185" s="223">
        <v>400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177</v>
      </c>
      <c r="AU185" s="229" t="s">
        <v>80</v>
      </c>
      <c r="AV185" s="14" t="s">
        <v>80</v>
      </c>
      <c r="AW185" s="14" t="s">
        <v>33</v>
      </c>
      <c r="AX185" s="14" t="s">
        <v>71</v>
      </c>
      <c r="AY185" s="229" t="s">
        <v>166</v>
      </c>
    </row>
    <row r="186" spans="1:51" s="13" customFormat="1" ht="11.25">
      <c r="B186" s="209"/>
      <c r="C186" s="210"/>
      <c r="D186" s="205" t="s">
        <v>177</v>
      </c>
      <c r="E186" s="211" t="s">
        <v>19</v>
      </c>
      <c r="F186" s="212" t="s">
        <v>561</v>
      </c>
      <c r="G186" s="210"/>
      <c r="H186" s="211" t="s">
        <v>19</v>
      </c>
      <c r="I186" s="213"/>
      <c r="J186" s="210"/>
      <c r="K186" s="210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177</v>
      </c>
      <c r="AU186" s="218" t="s">
        <v>80</v>
      </c>
      <c r="AV186" s="13" t="s">
        <v>78</v>
      </c>
      <c r="AW186" s="13" t="s">
        <v>33</v>
      </c>
      <c r="AX186" s="13" t="s">
        <v>71</v>
      </c>
      <c r="AY186" s="218" t="s">
        <v>166</v>
      </c>
    </row>
    <row r="187" spans="1:51" s="14" customFormat="1" ht="11.25">
      <c r="B187" s="219"/>
      <c r="C187" s="220"/>
      <c r="D187" s="205" t="s">
        <v>177</v>
      </c>
      <c r="E187" s="221" t="s">
        <v>19</v>
      </c>
      <c r="F187" s="222" t="s">
        <v>466</v>
      </c>
      <c r="G187" s="220"/>
      <c r="H187" s="223">
        <v>500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177</v>
      </c>
      <c r="AU187" s="229" t="s">
        <v>80</v>
      </c>
      <c r="AV187" s="14" t="s">
        <v>80</v>
      </c>
      <c r="AW187" s="14" t="s">
        <v>33</v>
      </c>
      <c r="AX187" s="14" t="s">
        <v>71</v>
      </c>
      <c r="AY187" s="229" t="s">
        <v>166</v>
      </c>
    </row>
    <row r="188" spans="1:51" s="15" customFormat="1" ht="11.25">
      <c r="B188" s="230"/>
      <c r="C188" s="231"/>
      <c r="D188" s="205" t="s">
        <v>177</v>
      </c>
      <c r="E188" s="232" t="s">
        <v>19</v>
      </c>
      <c r="F188" s="233" t="s">
        <v>191</v>
      </c>
      <c r="G188" s="231"/>
      <c r="H188" s="234">
        <v>6030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177</v>
      </c>
      <c r="AU188" s="240" t="s">
        <v>80</v>
      </c>
      <c r="AV188" s="15" t="s">
        <v>173</v>
      </c>
      <c r="AW188" s="15" t="s">
        <v>33</v>
      </c>
      <c r="AX188" s="15" t="s">
        <v>78</v>
      </c>
      <c r="AY188" s="240" t="s">
        <v>166</v>
      </c>
    </row>
    <row r="189" spans="1:51" s="14" customFormat="1" ht="11.25">
      <c r="B189" s="219"/>
      <c r="C189" s="220"/>
      <c r="D189" s="205" t="s">
        <v>177</v>
      </c>
      <c r="E189" s="220"/>
      <c r="F189" s="222" t="s">
        <v>983</v>
      </c>
      <c r="G189" s="220"/>
      <c r="H189" s="223">
        <v>6331.5</v>
      </c>
      <c r="I189" s="224"/>
      <c r="J189" s="220"/>
      <c r="K189" s="220"/>
      <c r="L189" s="225"/>
      <c r="M189" s="255"/>
      <c r="N189" s="256"/>
      <c r="O189" s="256"/>
      <c r="P189" s="256"/>
      <c r="Q189" s="256"/>
      <c r="R189" s="256"/>
      <c r="S189" s="256"/>
      <c r="T189" s="257"/>
      <c r="AT189" s="229" t="s">
        <v>177</v>
      </c>
      <c r="AU189" s="229" t="s">
        <v>80</v>
      </c>
      <c r="AV189" s="14" t="s">
        <v>80</v>
      </c>
      <c r="AW189" s="14" t="s">
        <v>4</v>
      </c>
      <c r="AX189" s="14" t="s">
        <v>78</v>
      </c>
      <c r="AY189" s="229" t="s">
        <v>166</v>
      </c>
    </row>
    <row r="190" spans="1:51" s="2" customFormat="1" ht="6.95" customHeight="1">
      <c r="A190" s="34"/>
      <c r="B190" s="47"/>
      <c r="C190" s="48"/>
      <c r="D190" s="48"/>
      <c r="E190" s="48"/>
      <c r="F190" s="48"/>
      <c r="G190" s="48"/>
      <c r="H190" s="48"/>
      <c r="I190" s="142"/>
      <c r="J190" s="48"/>
      <c r="K190" s="48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/4ZyNlLSLwaiEHkH+P34d6I1RSpM9RbY8Y0fev5Zr/qiZ7szJVxYakfdqVuZiFEcutb+ACNzVrstxQNqqNeryw==" saltValue="ZSRewfnhG++RhG2n2NMSNVptFzMPMesKwy7fhJz3N5SM04W+aXgeHmX4o0UTMU8MlyvQA2fwmfhTW3DERy53/A==" spinCount="100000" sheet="1" objects="1" scenarios="1" formatColumns="0" formatRows="0" autoFilter="0"/>
  <autoFilter ref="C88:K189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94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984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ROUND(J91,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ROUND((SUM(BE91:BE194)),  2)</f>
        <v>0</v>
      </c>
      <c r="G35" s="34"/>
      <c r="H35" s="34"/>
      <c r="I35" s="131">
        <v>0.21</v>
      </c>
      <c r="J35" s="130">
        <f>ROUND(((SUM(BE91:BE194))*I35),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ROUND((SUM(BF91:BF194)),  2)</f>
        <v>0</v>
      </c>
      <c r="G36" s="34"/>
      <c r="H36" s="34"/>
      <c r="I36" s="131">
        <v>0.15</v>
      </c>
      <c r="J36" s="130">
        <f>ROUND(((SUM(BF91:BF194))*I36),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ROUND((SUM(BG91:BG194)),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ROUND((SUM(BH91:BH194)),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ROUND((SUM(BI91:BI194)),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101.3 - Trvalé dopravní značení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J91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J92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135</v>
      </c>
      <c r="E65" s="160"/>
      <c r="F65" s="160"/>
      <c r="G65" s="160"/>
      <c r="H65" s="160"/>
      <c r="I65" s="161"/>
      <c r="J65" s="162">
        <f>J93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136</v>
      </c>
      <c r="E66" s="160"/>
      <c r="F66" s="160"/>
      <c r="G66" s="160"/>
      <c r="H66" s="160"/>
      <c r="I66" s="161"/>
      <c r="J66" s="162">
        <f>J112</f>
        <v>0</v>
      </c>
      <c r="K66" s="97"/>
      <c r="L66" s="163"/>
    </row>
    <row r="67" spans="1:31" s="10" customFormat="1" ht="19.899999999999999" customHeight="1">
      <c r="B67" s="158"/>
      <c r="C67" s="97"/>
      <c r="D67" s="159" t="s">
        <v>141</v>
      </c>
      <c r="E67" s="160"/>
      <c r="F67" s="160"/>
      <c r="G67" s="160"/>
      <c r="H67" s="160"/>
      <c r="I67" s="161"/>
      <c r="J67" s="162">
        <f>J115</f>
        <v>0</v>
      </c>
      <c r="K67" s="97"/>
      <c r="L67" s="163"/>
    </row>
    <row r="68" spans="1:31" s="10" customFormat="1" ht="19.899999999999999" customHeight="1">
      <c r="B68" s="158"/>
      <c r="C68" s="97"/>
      <c r="D68" s="159" t="s">
        <v>142</v>
      </c>
      <c r="E68" s="160"/>
      <c r="F68" s="160"/>
      <c r="G68" s="160"/>
      <c r="H68" s="160"/>
      <c r="I68" s="161"/>
      <c r="J68" s="162">
        <f>J185</f>
        <v>0</v>
      </c>
      <c r="K68" s="97"/>
      <c r="L68" s="163"/>
    </row>
    <row r="69" spans="1:31" s="10" customFormat="1" ht="19.899999999999999" customHeight="1">
      <c r="B69" s="158"/>
      <c r="C69" s="97"/>
      <c r="D69" s="159" t="s">
        <v>143</v>
      </c>
      <c r="E69" s="160"/>
      <c r="F69" s="160"/>
      <c r="G69" s="160"/>
      <c r="H69" s="160"/>
      <c r="I69" s="161"/>
      <c r="J69" s="162">
        <f>J193</f>
        <v>0</v>
      </c>
      <c r="K69" s="97"/>
      <c r="L69" s="163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142"/>
      <c r="J71" s="48"/>
      <c r="K71" s="48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145"/>
      <c r="J75" s="50"/>
      <c r="K75" s="50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151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6" t="str">
        <f>E7</f>
        <v>Dopravní terminál v Bohumíně – Přednádražní prostor</v>
      </c>
      <c r="F79" s="317"/>
      <c r="G79" s="317"/>
      <c r="H79" s="317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126</v>
      </c>
      <c r="D80" s="22"/>
      <c r="E80" s="22"/>
      <c r="F80" s="22"/>
      <c r="G80" s="22"/>
      <c r="H80" s="22"/>
      <c r="I80" s="108"/>
      <c r="J80" s="22"/>
      <c r="K80" s="22"/>
      <c r="L80" s="20"/>
    </row>
    <row r="81" spans="1:65" s="2" customFormat="1" ht="16.5" customHeight="1">
      <c r="A81" s="34"/>
      <c r="B81" s="35"/>
      <c r="C81" s="36"/>
      <c r="D81" s="36"/>
      <c r="E81" s="316" t="s">
        <v>127</v>
      </c>
      <c r="F81" s="318"/>
      <c r="G81" s="318"/>
      <c r="H81" s="318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128</v>
      </c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270" t="str">
        <f>E11</f>
        <v>SO 101.3 - Trvalé dopravní značení</v>
      </c>
      <c r="F83" s="318"/>
      <c r="G83" s="318"/>
      <c r="H83" s="318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F14</f>
        <v>Bohumín</v>
      </c>
      <c r="G85" s="36"/>
      <c r="H85" s="36"/>
      <c r="I85" s="117" t="s">
        <v>23</v>
      </c>
      <c r="J85" s="59" t="str">
        <f>IF(J14="","",J14)</f>
        <v>26. 11. 2019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9" t="s">
        <v>25</v>
      </c>
      <c r="D87" s="36"/>
      <c r="E87" s="36"/>
      <c r="F87" s="27" t="str">
        <f>E17</f>
        <v>Město Bohumín, Masarykova 158, 735 81 Bohumín</v>
      </c>
      <c r="G87" s="36"/>
      <c r="H87" s="36"/>
      <c r="I87" s="117" t="s">
        <v>31</v>
      </c>
      <c r="J87" s="32" t="str">
        <f>E23</f>
        <v>HaskoningDHV Czech Republic, spol. s r.o.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40.15" customHeight="1">
      <c r="A88" s="34"/>
      <c r="B88" s="35"/>
      <c r="C88" s="29" t="s">
        <v>29</v>
      </c>
      <c r="D88" s="36"/>
      <c r="E88" s="36"/>
      <c r="F88" s="27" t="str">
        <f>IF(E20="","",E20)</f>
        <v>Vyplň údaj</v>
      </c>
      <c r="G88" s="36"/>
      <c r="H88" s="36"/>
      <c r="I88" s="117" t="s">
        <v>34</v>
      </c>
      <c r="J88" s="32" t="str">
        <f>E26</f>
        <v>HaskoningDHV Czech Republic, spol. s r.o.</v>
      </c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64"/>
      <c r="B90" s="165"/>
      <c r="C90" s="166" t="s">
        <v>152</v>
      </c>
      <c r="D90" s="167" t="s">
        <v>56</v>
      </c>
      <c r="E90" s="167" t="s">
        <v>52</v>
      </c>
      <c r="F90" s="167" t="s">
        <v>53</v>
      </c>
      <c r="G90" s="167" t="s">
        <v>153</v>
      </c>
      <c r="H90" s="167" t="s">
        <v>154</v>
      </c>
      <c r="I90" s="168" t="s">
        <v>155</v>
      </c>
      <c r="J90" s="167" t="s">
        <v>132</v>
      </c>
      <c r="K90" s="169" t="s">
        <v>156</v>
      </c>
      <c r="L90" s="170"/>
      <c r="M90" s="68" t="s">
        <v>19</v>
      </c>
      <c r="N90" s="69" t="s">
        <v>41</v>
      </c>
      <c r="O90" s="69" t="s">
        <v>157</v>
      </c>
      <c r="P90" s="69" t="s">
        <v>158</v>
      </c>
      <c r="Q90" s="69" t="s">
        <v>159</v>
      </c>
      <c r="R90" s="69" t="s">
        <v>160</v>
      </c>
      <c r="S90" s="69" t="s">
        <v>161</v>
      </c>
      <c r="T90" s="70" t="s">
        <v>162</v>
      </c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</row>
    <row r="91" spans="1:65" s="2" customFormat="1" ht="22.9" customHeight="1">
      <c r="A91" s="34"/>
      <c r="B91" s="35"/>
      <c r="C91" s="75" t="s">
        <v>163</v>
      </c>
      <c r="D91" s="36"/>
      <c r="E91" s="36"/>
      <c r="F91" s="36"/>
      <c r="G91" s="36"/>
      <c r="H91" s="36"/>
      <c r="I91" s="115"/>
      <c r="J91" s="171">
        <f>BK91</f>
        <v>0</v>
      </c>
      <c r="K91" s="36"/>
      <c r="L91" s="39"/>
      <c r="M91" s="71"/>
      <c r="N91" s="172"/>
      <c r="O91" s="72"/>
      <c r="P91" s="173">
        <f>P92</f>
        <v>0</v>
      </c>
      <c r="Q91" s="72"/>
      <c r="R91" s="173">
        <f>R92</f>
        <v>57.619466387751999</v>
      </c>
      <c r="S91" s="72"/>
      <c r="T91" s="174">
        <f>T92</f>
        <v>21.866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70</v>
      </c>
      <c r="AU91" s="17" t="s">
        <v>133</v>
      </c>
      <c r="BK91" s="175">
        <f>BK92</f>
        <v>0</v>
      </c>
    </row>
    <row r="92" spans="1:65" s="12" customFormat="1" ht="25.9" customHeight="1">
      <c r="B92" s="176"/>
      <c r="C92" s="177"/>
      <c r="D92" s="178" t="s">
        <v>70</v>
      </c>
      <c r="E92" s="179" t="s">
        <v>164</v>
      </c>
      <c r="F92" s="179" t="s">
        <v>165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P93+P112+P115+P185+P193</f>
        <v>0</v>
      </c>
      <c r="Q92" s="184"/>
      <c r="R92" s="185">
        <f>R93+R112+R115+R185+R193</f>
        <v>57.619466387751999</v>
      </c>
      <c r="S92" s="184"/>
      <c r="T92" s="186">
        <f>T93+T112+T115+T185+T193</f>
        <v>21.866</v>
      </c>
      <c r="AR92" s="187" t="s">
        <v>78</v>
      </c>
      <c r="AT92" s="188" t="s">
        <v>70</v>
      </c>
      <c r="AU92" s="188" t="s">
        <v>71</v>
      </c>
      <c r="AY92" s="187" t="s">
        <v>166</v>
      </c>
      <c r="BK92" s="189">
        <f>BK93+BK112+BK115+BK185+BK193</f>
        <v>0</v>
      </c>
    </row>
    <row r="93" spans="1:65" s="12" customFormat="1" ht="22.9" customHeight="1">
      <c r="B93" s="176"/>
      <c r="C93" s="177"/>
      <c r="D93" s="178" t="s">
        <v>70</v>
      </c>
      <c r="E93" s="190" t="s">
        <v>78</v>
      </c>
      <c r="F93" s="190" t="s">
        <v>167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SUM(P94:P111)</f>
        <v>0</v>
      </c>
      <c r="Q93" s="184"/>
      <c r="R93" s="185">
        <f>SUM(R94:R111)</f>
        <v>0</v>
      </c>
      <c r="S93" s="184"/>
      <c r="T93" s="186">
        <f>SUM(T94:T111)</f>
        <v>0</v>
      </c>
      <c r="AR93" s="187" t="s">
        <v>78</v>
      </c>
      <c r="AT93" s="188" t="s">
        <v>70</v>
      </c>
      <c r="AU93" s="188" t="s">
        <v>78</v>
      </c>
      <c r="AY93" s="187" t="s">
        <v>166</v>
      </c>
      <c r="BK93" s="189">
        <f>SUM(BK94:BK111)</f>
        <v>0</v>
      </c>
    </row>
    <row r="94" spans="1:65" s="2" customFormat="1" ht="44.25" customHeight="1">
      <c r="A94" s="34"/>
      <c r="B94" s="35"/>
      <c r="C94" s="192" t="s">
        <v>78</v>
      </c>
      <c r="D94" s="192" t="s">
        <v>168</v>
      </c>
      <c r="E94" s="193" t="s">
        <v>263</v>
      </c>
      <c r="F94" s="194" t="s">
        <v>264</v>
      </c>
      <c r="G94" s="195" t="s">
        <v>245</v>
      </c>
      <c r="H94" s="196">
        <v>19.125</v>
      </c>
      <c r="I94" s="197"/>
      <c r="J94" s="198">
        <f>ROUND(I94*H94,2)</f>
        <v>0</v>
      </c>
      <c r="K94" s="194" t="s">
        <v>172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173</v>
      </c>
      <c r="AT94" s="203" t="s">
        <v>168</v>
      </c>
      <c r="AU94" s="203" t="s">
        <v>80</v>
      </c>
      <c r="AY94" s="17" t="s">
        <v>166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173</v>
      </c>
      <c r="BM94" s="203" t="s">
        <v>985</v>
      </c>
    </row>
    <row r="95" spans="1:65" s="2" customFormat="1" ht="19.5">
      <c r="A95" s="34"/>
      <c r="B95" s="35"/>
      <c r="C95" s="36"/>
      <c r="D95" s="205" t="s">
        <v>175</v>
      </c>
      <c r="E95" s="36"/>
      <c r="F95" s="206" t="s">
        <v>176</v>
      </c>
      <c r="G95" s="36"/>
      <c r="H95" s="36"/>
      <c r="I95" s="115"/>
      <c r="J95" s="36"/>
      <c r="K95" s="36"/>
      <c r="L95" s="39"/>
      <c r="M95" s="207"/>
      <c r="N95" s="20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80</v>
      </c>
    </row>
    <row r="96" spans="1:65" s="13" customFormat="1" ht="11.25">
      <c r="B96" s="209"/>
      <c r="C96" s="210"/>
      <c r="D96" s="205" t="s">
        <v>177</v>
      </c>
      <c r="E96" s="211" t="s">
        <v>19</v>
      </c>
      <c r="F96" s="212" t="s">
        <v>986</v>
      </c>
      <c r="G96" s="210"/>
      <c r="H96" s="211" t="s">
        <v>19</v>
      </c>
      <c r="I96" s="213"/>
      <c r="J96" s="210"/>
      <c r="K96" s="210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177</v>
      </c>
      <c r="AU96" s="218" t="s">
        <v>80</v>
      </c>
      <c r="AV96" s="13" t="s">
        <v>78</v>
      </c>
      <c r="AW96" s="13" t="s">
        <v>33</v>
      </c>
      <c r="AX96" s="13" t="s">
        <v>71</v>
      </c>
      <c r="AY96" s="218" t="s">
        <v>166</v>
      </c>
    </row>
    <row r="97" spans="1:65" s="14" customFormat="1" ht="11.25">
      <c r="B97" s="219"/>
      <c r="C97" s="220"/>
      <c r="D97" s="205" t="s">
        <v>177</v>
      </c>
      <c r="E97" s="221" t="s">
        <v>19</v>
      </c>
      <c r="F97" s="222" t="s">
        <v>987</v>
      </c>
      <c r="G97" s="220"/>
      <c r="H97" s="223">
        <v>15.75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177</v>
      </c>
      <c r="AU97" s="229" t="s">
        <v>80</v>
      </c>
      <c r="AV97" s="14" t="s">
        <v>80</v>
      </c>
      <c r="AW97" s="14" t="s">
        <v>33</v>
      </c>
      <c r="AX97" s="14" t="s">
        <v>71</v>
      </c>
      <c r="AY97" s="229" t="s">
        <v>166</v>
      </c>
    </row>
    <row r="98" spans="1:65" s="13" customFormat="1" ht="11.25">
      <c r="B98" s="209"/>
      <c r="C98" s="210"/>
      <c r="D98" s="205" t="s">
        <v>177</v>
      </c>
      <c r="E98" s="211" t="s">
        <v>19</v>
      </c>
      <c r="F98" s="212" t="s">
        <v>988</v>
      </c>
      <c r="G98" s="210"/>
      <c r="H98" s="211" t="s">
        <v>19</v>
      </c>
      <c r="I98" s="213"/>
      <c r="J98" s="210"/>
      <c r="K98" s="210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177</v>
      </c>
      <c r="AU98" s="218" t="s">
        <v>80</v>
      </c>
      <c r="AV98" s="13" t="s">
        <v>78</v>
      </c>
      <c r="AW98" s="13" t="s">
        <v>33</v>
      </c>
      <c r="AX98" s="13" t="s">
        <v>71</v>
      </c>
      <c r="AY98" s="218" t="s">
        <v>166</v>
      </c>
    </row>
    <row r="99" spans="1:65" s="14" customFormat="1" ht="11.25">
      <c r="B99" s="219"/>
      <c r="C99" s="220"/>
      <c r="D99" s="205" t="s">
        <v>177</v>
      </c>
      <c r="E99" s="221" t="s">
        <v>19</v>
      </c>
      <c r="F99" s="222" t="s">
        <v>989</v>
      </c>
      <c r="G99" s="220"/>
      <c r="H99" s="223">
        <v>3.375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177</v>
      </c>
      <c r="AU99" s="229" t="s">
        <v>80</v>
      </c>
      <c r="AV99" s="14" t="s">
        <v>80</v>
      </c>
      <c r="AW99" s="14" t="s">
        <v>33</v>
      </c>
      <c r="AX99" s="14" t="s">
        <v>71</v>
      </c>
      <c r="AY99" s="229" t="s">
        <v>166</v>
      </c>
    </row>
    <row r="100" spans="1:65" s="15" customFormat="1" ht="11.25">
      <c r="B100" s="230"/>
      <c r="C100" s="231"/>
      <c r="D100" s="205" t="s">
        <v>177</v>
      </c>
      <c r="E100" s="232" t="s">
        <v>19</v>
      </c>
      <c r="F100" s="233" t="s">
        <v>191</v>
      </c>
      <c r="G100" s="231"/>
      <c r="H100" s="234">
        <v>19.125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177</v>
      </c>
      <c r="AU100" s="240" t="s">
        <v>80</v>
      </c>
      <c r="AV100" s="15" t="s">
        <v>173</v>
      </c>
      <c r="AW100" s="15" t="s">
        <v>33</v>
      </c>
      <c r="AX100" s="15" t="s">
        <v>78</v>
      </c>
      <c r="AY100" s="240" t="s">
        <v>166</v>
      </c>
    </row>
    <row r="101" spans="1:65" s="2" customFormat="1" ht="44.25" customHeight="1">
      <c r="A101" s="34"/>
      <c r="B101" s="35"/>
      <c r="C101" s="192" t="s">
        <v>80</v>
      </c>
      <c r="D101" s="192" t="s">
        <v>168</v>
      </c>
      <c r="E101" s="193" t="s">
        <v>269</v>
      </c>
      <c r="F101" s="194" t="s">
        <v>270</v>
      </c>
      <c r="G101" s="195" t="s">
        <v>245</v>
      </c>
      <c r="H101" s="196">
        <v>5.7380000000000004</v>
      </c>
      <c r="I101" s="197"/>
      <c r="J101" s="198">
        <f>ROUND(I101*H101,2)</f>
        <v>0</v>
      </c>
      <c r="K101" s="194" t="s">
        <v>172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173</v>
      </c>
      <c r="AT101" s="203" t="s">
        <v>168</v>
      </c>
      <c r="AU101" s="203" t="s">
        <v>80</v>
      </c>
      <c r="AY101" s="17" t="s">
        <v>166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173</v>
      </c>
      <c r="BM101" s="203" t="s">
        <v>990</v>
      </c>
    </row>
    <row r="102" spans="1:65" s="2" customFormat="1" ht="19.5">
      <c r="A102" s="34"/>
      <c r="B102" s="35"/>
      <c r="C102" s="36"/>
      <c r="D102" s="205" t="s">
        <v>175</v>
      </c>
      <c r="E102" s="36"/>
      <c r="F102" s="206" t="s">
        <v>272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80</v>
      </c>
    </row>
    <row r="103" spans="1:65" s="14" customFormat="1" ht="11.25">
      <c r="B103" s="219"/>
      <c r="C103" s="220"/>
      <c r="D103" s="205" t="s">
        <v>177</v>
      </c>
      <c r="E103" s="220"/>
      <c r="F103" s="222" t="s">
        <v>991</v>
      </c>
      <c r="G103" s="220"/>
      <c r="H103" s="223">
        <v>5.7380000000000004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4</v>
      </c>
      <c r="AX103" s="14" t="s">
        <v>78</v>
      </c>
      <c r="AY103" s="229" t="s">
        <v>166</v>
      </c>
    </row>
    <row r="104" spans="1:65" s="2" customFormat="1" ht="44.25" customHeight="1">
      <c r="A104" s="34"/>
      <c r="B104" s="35"/>
      <c r="C104" s="192" t="s">
        <v>185</v>
      </c>
      <c r="D104" s="192" t="s">
        <v>168</v>
      </c>
      <c r="E104" s="193" t="s">
        <v>313</v>
      </c>
      <c r="F104" s="194" t="s">
        <v>314</v>
      </c>
      <c r="G104" s="195" t="s">
        <v>245</v>
      </c>
      <c r="H104" s="196">
        <v>19.125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992</v>
      </c>
    </row>
    <row r="105" spans="1:65" s="2" customFormat="1" ht="55.5" customHeight="1">
      <c r="A105" s="34"/>
      <c r="B105" s="35"/>
      <c r="C105" s="192" t="s">
        <v>173</v>
      </c>
      <c r="D105" s="192" t="s">
        <v>168</v>
      </c>
      <c r="E105" s="193" t="s">
        <v>318</v>
      </c>
      <c r="F105" s="194" t="s">
        <v>319</v>
      </c>
      <c r="G105" s="195" t="s">
        <v>245</v>
      </c>
      <c r="H105" s="196">
        <v>191.25</v>
      </c>
      <c r="I105" s="197"/>
      <c r="J105" s="198">
        <f>ROUND(I105*H105,2)</f>
        <v>0</v>
      </c>
      <c r="K105" s="194" t="s">
        <v>172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173</v>
      </c>
      <c r="AT105" s="203" t="s">
        <v>168</v>
      </c>
      <c r="AU105" s="203" t="s">
        <v>80</v>
      </c>
      <c r="AY105" s="17" t="s">
        <v>166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173</v>
      </c>
      <c r="BM105" s="203" t="s">
        <v>993</v>
      </c>
    </row>
    <row r="106" spans="1:65" s="2" customFormat="1" ht="19.5">
      <c r="A106" s="34"/>
      <c r="B106" s="35"/>
      <c r="C106" s="36"/>
      <c r="D106" s="205" t="s">
        <v>175</v>
      </c>
      <c r="E106" s="36"/>
      <c r="F106" s="206" t="s">
        <v>321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80</v>
      </c>
    </row>
    <row r="107" spans="1:65" s="14" customFormat="1" ht="11.25">
      <c r="B107" s="219"/>
      <c r="C107" s="220"/>
      <c r="D107" s="205" t="s">
        <v>177</v>
      </c>
      <c r="E107" s="220"/>
      <c r="F107" s="222" t="s">
        <v>994</v>
      </c>
      <c r="G107" s="220"/>
      <c r="H107" s="223">
        <v>191.25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177</v>
      </c>
      <c r="AU107" s="229" t="s">
        <v>80</v>
      </c>
      <c r="AV107" s="14" t="s">
        <v>80</v>
      </c>
      <c r="AW107" s="14" t="s">
        <v>4</v>
      </c>
      <c r="AX107" s="14" t="s">
        <v>78</v>
      </c>
      <c r="AY107" s="229" t="s">
        <v>166</v>
      </c>
    </row>
    <row r="108" spans="1:65" s="2" customFormat="1" ht="33" customHeight="1">
      <c r="A108" s="34"/>
      <c r="B108" s="35"/>
      <c r="C108" s="192" t="s">
        <v>195</v>
      </c>
      <c r="D108" s="192" t="s">
        <v>168</v>
      </c>
      <c r="E108" s="193" t="s">
        <v>324</v>
      </c>
      <c r="F108" s="194" t="s">
        <v>325</v>
      </c>
      <c r="G108" s="195" t="s">
        <v>245</v>
      </c>
      <c r="H108" s="196">
        <v>19.125</v>
      </c>
      <c r="I108" s="197"/>
      <c r="J108" s="198">
        <f>ROUND(I108*H108,2)</f>
        <v>0</v>
      </c>
      <c r="K108" s="194" t="s">
        <v>172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173</v>
      </c>
      <c r="AT108" s="203" t="s">
        <v>168</v>
      </c>
      <c r="AU108" s="203" t="s">
        <v>80</v>
      </c>
      <c r="AY108" s="17" t="s">
        <v>166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173</v>
      </c>
      <c r="BM108" s="203" t="s">
        <v>995</v>
      </c>
    </row>
    <row r="109" spans="1:65" s="2" customFormat="1" ht="16.5" customHeight="1">
      <c r="A109" s="34"/>
      <c r="B109" s="35"/>
      <c r="C109" s="192" t="s">
        <v>200</v>
      </c>
      <c r="D109" s="192" t="s">
        <v>168</v>
      </c>
      <c r="E109" s="193" t="s">
        <v>328</v>
      </c>
      <c r="F109" s="194" t="s">
        <v>329</v>
      </c>
      <c r="G109" s="195" t="s">
        <v>245</v>
      </c>
      <c r="H109" s="196">
        <v>19.125</v>
      </c>
      <c r="I109" s="197"/>
      <c r="J109" s="198">
        <f>ROUND(I109*H109,2)</f>
        <v>0</v>
      </c>
      <c r="K109" s="194" t="s">
        <v>172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173</v>
      </c>
      <c r="BM109" s="203" t="s">
        <v>996</v>
      </c>
    </row>
    <row r="110" spans="1:65" s="2" customFormat="1" ht="33" customHeight="1">
      <c r="A110" s="34"/>
      <c r="B110" s="35"/>
      <c r="C110" s="192" t="s">
        <v>204</v>
      </c>
      <c r="D110" s="192" t="s">
        <v>168</v>
      </c>
      <c r="E110" s="193" t="s">
        <v>332</v>
      </c>
      <c r="F110" s="194" t="s">
        <v>333</v>
      </c>
      <c r="G110" s="195" t="s">
        <v>334</v>
      </c>
      <c r="H110" s="196">
        <v>37.771999999999998</v>
      </c>
      <c r="I110" s="197"/>
      <c r="J110" s="198">
        <f>ROUND(I110*H110,2)</f>
        <v>0</v>
      </c>
      <c r="K110" s="194" t="s">
        <v>172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173</v>
      </c>
      <c r="AT110" s="203" t="s">
        <v>168</v>
      </c>
      <c r="AU110" s="203" t="s">
        <v>80</v>
      </c>
      <c r="AY110" s="17" t="s">
        <v>166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173</v>
      </c>
      <c r="BM110" s="203" t="s">
        <v>997</v>
      </c>
    </row>
    <row r="111" spans="1:65" s="14" customFormat="1" ht="11.25">
      <c r="B111" s="219"/>
      <c r="C111" s="220"/>
      <c r="D111" s="205" t="s">
        <v>177</v>
      </c>
      <c r="E111" s="221" t="s">
        <v>19</v>
      </c>
      <c r="F111" s="222" t="s">
        <v>998</v>
      </c>
      <c r="G111" s="220"/>
      <c r="H111" s="223">
        <v>37.771999999999998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177</v>
      </c>
      <c r="AU111" s="229" t="s">
        <v>80</v>
      </c>
      <c r="AV111" s="14" t="s">
        <v>80</v>
      </c>
      <c r="AW111" s="14" t="s">
        <v>33</v>
      </c>
      <c r="AX111" s="14" t="s">
        <v>78</v>
      </c>
      <c r="AY111" s="229" t="s">
        <v>166</v>
      </c>
    </row>
    <row r="112" spans="1:65" s="12" customFormat="1" ht="22.9" customHeight="1">
      <c r="B112" s="176"/>
      <c r="C112" s="177"/>
      <c r="D112" s="178" t="s">
        <v>70</v>
      </c>
      <c r="E112" s="190" t="s">
        <v>80</v>
      </c>
      <c r="F112" s="190" t="s">
        <v>397</v>
      </c>
      <c r="G112" s="177"/>
      <c r="H112" s="177"/>
      <c r="I112" s="180"/>
      <c r="J112" s="191">
        <f>BK112</f>
        <v>0</v>
      </c>
      <c r="K112" s="177"/>
      <c r="L112" s="182"/>
      <c r="M112" s="183"/>
      <c r="N112" s="184"/>
      <c r="O112" s="184"/>
      <c r="P112" s="185">
        <f>SUM(P113:P114)</f>
        <v>0</v>
      </c>
      <c r="Q112" s="184"/>
      <c r="R112" s="185">
        <f>SUM(R113:R114)</f>
        <v>51.612361387751996</v>
      </c>
      <c r="S112" s="184"/>
      <c r="T112" s="186">
        <f>SUM(T113:T114)</f>
        <v>0</v>
      </c>
      <c r="AR112" s="187" t="s">
        <v>78</v>
      </c>
      <c r="AT112" s="188" t="s">
        <v>70</v>
      </c>
      <c r="AU112" s="188" t="s">
        <v>78</v>
      </c>
      <c r="AY112" s="187" t="s">
        <v>166</v>
      </c>
      <c r="BK112" s="189">
        <f>SUM(BK113:BK114)</f>
        <v>0</v>
      </c>
    </row>
    <row r="113" spans="1:65" s="2" customFormat="1" ht="21.75" customHeight="1">
      <c r="A113" s="34"/>
      <c r="B113" s="35"/>
      <c r="C113" s="192" t="s">
        <v>208</v>
      </c>
      <c r="D113" s="192" t="s">
        <v>168</v>
      </c>
      <c r="E113" s="193" t="s">
        <v>999</v>
      </c>
      <c r="F113" s="194" t="s">
        <v>1000</v>
      </c>
      <c r="G113" s="195" t="s">
        <v>245</v>
      </c>
      <c r="H113" s="196">
        <v>21.038</v>
      </c>
      <c r="I113" s="197"/>
      <c r="J113" s="198">
        <f>ROUND(I113*H113,2)</f>
        <v>0</v>
      </c>
      <c r="K113" s="194" t="s">
        <v>172</v>
      </c>
      <c r="L113" s="39"/>
      <c r="M113" s="199" t="s">
        <v>19</v>
      </c>
      <c r="N113" s="200" t="s">
        <v>42</v>
      </c>
      <c r="O113" s="64"/>
      <c r="P113" s="201">
        <f>O113*H113</f>
        <v>0</v>
      </c>
      <c r="Q113" s="201">
        <v>2.4532922039999998</v>
      </c>
      <c r="R113" s="201">
        <f>Q113*H113</f>
        <v>51.612361387751996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173</v>
      </c>
      <c r="AT113" s="203" t="s">
        <v>168</v>
      </c>
      <c r="AU113" s="203" t="s">
        <v>80</v>
      </c>
      <c r="AY113" s="17" t="s">
        <v>166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173</v>
      </c>
      <c r="BM113" s="203" t="s">
        <v>1001</v>
      </c>
    </row>
    <row r="114" spans="1:65" s="14" customFormat="1" ht="11.25">
      <c r="B114" s="219"/>
      <c r="C114" s="220"/>
      <c r="D114" s="205" t="s">
        <v>177</v>
      </c>
      <c r="E114" s="220"/>
      <c r="F114" s="222" t="s">
        <v>1002</v>
      </c>
      <c r="G114" s="220"/>
      <c r="H114" s="223">
        <v>21.038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177</v>
      </c>
      <c r="AU114" s="229" t="s">
        <v>80</v>
      </c>
      <c r="AV114" s="14" t="s">
        <v>80</v>
      </c>
      <c r="AW114" s="14" t="s">
        <v>4</v>
      </c>
      <c r="AX114" s="14" t="s">
        <v>78</v>
      </c>
      <c r="AY114" s="229" t="s">
        <v>166</v>
      </c>
    </row>
    <row r="115" spans="1:65" s="12" customFormat="1" ht="22.9" customHeight="1">
      <c r="B115" s="176"/>
      <c r="C115" s="177"/>
      <c r="D115" s="178" t="s">
        <v>70</v>
      </c>
      <c r="E115" s="190" t="s">
        <v>212</v>
      </c>
      <c r="F115" s="190" t="s">
        <v>731</v>
      </c>
      <c r="G115" s="177"/>
      <c r="H115" s="177"/>
      <c r="I115" s="180"/>
      <c r="J115" s="191">
        <f>BK115</f>
        <v>0</v>
      </c>
      <c r="K115" s="177"/>
      <c r="L115" s="182"/>
      <c r="M115" s="183"/>
      <c r="N115" s="184"/>
      <c r="O115" s="184"/>
      <c r="P115" s="185">
        <f>SUM(P116:P184)</f>
        <v>0</v>
      </c>
      <c r="Q115" s="184"/>
      <c r="R115" s="185">
        <f>SUM(R116:R184)</f>
        <v>6.0071049999999993</v>
      </c>
      <c r="S115" s="184"/>
      <c r="T115" s="186">
        <f>SUM(T116:T184)</f>
        <v>21.866</v>
      </c>
      <c r="AR115" s="187" t="s">
        <v>78</v>
      </c>
      <c r="AT115" s="188" t="s">
        <v>70</v>
      </c>
      <c r="AU115" s="188" t="s">
        <v>78</v>
      </c>
      <c r="AY115" s="187" t="s">
        <v>166</v>
      </c>
      <c r="BK115" s="189">
        <f>SUM(BK116:BK184)</f>
        <v>0</v>
      </c>
    </row>
    <row r="116" spans="1:65" s="2" customFormat="1" ht="21.75" customHeight="1">
      <c r="A116" s="34"/>
      <c r="B116" s="35"/>
      <c r="C116" s="192" t="s">
        <v>212</v>
      </c>
      <c r="D116" s="192" t="s">
        <v>168</v>
      </c>
      <c r="E116" s="193" t="s">
        <v>1003</v>
      </c>
      <c r="F116" s="194" t="s">
        <v>1004</v>
      </c>
      <c r="G116" s="195" t="s">
        <v>630</v>
      </c>
      <c r="H116" s="196">
        <v>65</v>
      </c>
      <c r="I116" s="197"/>
      <c r="J116" s="198">
        <f>ROUND(I116*H116,2)</f>
        <v>0</v>
      </c>
      <c r="K116" s="194" t="s">
        <v>172</v>
      </c>
      <c r="L116" s="39"/>
      <c r="M116" s="199" t="s">
        <v>19</v>
      </c>
      <c r="N116" s="200" t="s">
        <v>42</v>
      </c>
      <c r="O116" s="64"/>
      <c r="P116" s="201">
        <f>O116*H116</f>
        <v>0</v>
      </c>
      <c r="Q116" s="201">
        <v>6.9999999999999999E-4</v>
      </c>
      <c r="R116" s="201">
        <f>Q116*H116</f>
        <v>4.5499999999999999E-2</v>
      </c>
      <c r="S116" s="201">
        <v>0</v>
      </c>
      <c r="T116" s="20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173</v>
      </c>
      <c r="AT116" s="203" t="s">
        <v>168</v>
      </c>
      <c r="AU116" s="203" t="s">
        <v>80</v>
      </c>
      <c r="AY116" s="17" t="s">
        <v>166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7" t="s">
        <v>78</v>
      </c>
      <c r="BK116" s="204">
        <f>ROUND(I116*H116,2)</f>
        <v>0</v>
      </c>
      <c r="BL116" s="17" t="s">
        <v>173</v>
      </c>
      <c r="BM116" s="203" t="s">
        <v>1005</v>
      </c>
    </row>
    <row r="117" spans="1:65" s="2" customFormat="1" ht="19.5">
      <c r="A117" s="34"/>
      <c r="B117" s="35"/>
      <c r="C117" s="36"/>
      <c r="D117" s="205" t="s">
        <v>175</v>
      </c>
      <c r="E117" s="36"/>
      <c r="F117" s="206" t="s">
        <v>176</v>
      </c>
      <c r="G117" s="36"/>
      <c r="H117" s="36"/>
      <c r="I117" s="115"/>
      <c r="J117" s="36"/>
      <c r="K117" s="36"/>
      <c r="L117" s="39"/>
      <c r="M117" s="207"/>
      <c r="N117" s="208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175</v>
      </c>
      <c r="AU117" s="17" t="s">
        <v>80</v>
      </c>
    </row>
    <row r="118" spans="1:65" s="13" customFormat="1" ht="11.25">
      <c r="B118" s="209"/>
      <c r="C118" s="210"/>
      <c r="D118" s="205" t="s">
        <v>177</v>
      </c>
      <c r="E118" s="211" t="s">
        <v>19</v>
      </c>
      <c r="F118" s="212" t="s">
        <v>986</v>
      </c>
      <c r="G118" s="210"/>
      <c r="H118" s="211" t="s">
        <v>19</v>
      </c>
      <c r="I118" s="213"/>
      <c r="J118" s="210"/>
      <c r="K118" s="210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177</v>
      </c>
      <c r="AU118" s="218" t="s">
        <v>80</v>
      </c>
      <c r="AV118" s="13" t="s">
        <v>78</v>
      </c>
      <c r="AW118" s="13" t="s">
        <v>33</v>
      </c>
      <c r="AX118" s="13" t="s">
        <v>71</v>
      </c>
      <c r="AY118" s="218" t="s">
        <v>166</v>
      </c>
    </row>
    <row r="119" spans="1:65" s="14" customFormat="1" ht="11.25">
      <c r="B119" s="219"/>
      <c r="C119" s="220"/>
      <c r="D119" s="205" t="s">
        <v>177</v>
      </c>
      <c r="E119" s="221" t="s">
        <v>19</v>
      </c>
      <c r="F119" s="222" t="s">
        <v>448</v>
      </c>
      <c r="G119" s="220"/>
      <c r="H119" s="223">
        <v>51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177</v>
      </c>
      <c r="AU119" s="229" t="s">
        <v>80</v>
      </c>
      <c r="AV119" s="14" t="s">
        <v>80</v>
      </c>
      <c r="AW119" s="14" t="s">
        <v>33</v>
      </c>
      <c r="AX119" s="14" t="s">
        <v>71</v>
      </c>
      <c r="AY119" s="229" t="s">
        <v>166</v>
      </c>
    </row>
    <row r="120" spans="1:65" s="13" customFormat="1" ht="11.25">
      <c r="B120" s="209"/>
      <c r="C120" s="210"/>
      <c r="D120" s="205" t="s">
        <v>177</v>
      </c>
      <c r="E120" s="211" t="s">
        <v>19</v>
      </c>
      <c r="F120" s="212" t="s">
        <v>988</v>
      </c>
      <c r="G120" s="210"/>
      <c r="H120" s="211" t="s">
        <v>19</v>
      </c>
      <c r="I120" s="213"/>
      <c r="J120" s="210"/>
      <c r="K120" s="210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177</v>
      </c>
      <c r="AU120" s="218" t="s">
        <v>80</v>
      </c>
      <c r="AV120" s="13" t="s">
        <v>78</v>
      </c>
      <c r="AW120" s="13" t="s">
        <v>33</v>
      </c>
      <c r="AX120" s="13" t="s">
        <v>71</v>
      </c>
      <c r="AY120" s="218" t="s">
        <v>166</v>
      </c>
    </row>
    <row r="121" spans="1:65" s="14" customFormat="1" ht="11.25">
      <c r="B121" s="219"/>
      <c r="C121" s="220"/>
      <c r="D121" s="205" t="s">
        <v>177</v>
      </c>
      <c r="E121" s="221" t="s">
        <v>19</v>
      </c>
      <c r="F121" s="222" t="s">
        <v>238</v>
      </c>
      <c r="G121" s="220"/>
      <c r="H121" s="223">
        <v>14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177</v>
      </c>
      <c r="AU121" s="229" t="s">
        <v>80</v>
      </c>
      <c r="AV121" s="14" t="s">
        <v>80</v>
      </c>
      <c r="AW121" s="14" t="s">
        <v>33</v>
      </c>
      <c r="AX121" s="14" t="s">
        <v>71</v>
      </c>
      <c r="AY121" s="229" t="s">
        <v>166</v>
      </c>
    </row>
    <row r="122" spans="1:65" s="15" customFormat="1" ht="11.25">
      <c r="B122" s="230"/>
      <c r="C122" s="231"/>
      <c r="D122" s="205" t="s">
        <v>177</v>
      </c>
      <c r="E122" s="232" t="s">
        <v>19</v>
      </c>
      <c r="F122" s="233" t="s">
        <v>191</v>
      </c>
      <c r="G122" s="231"/>
      <c r="H122" s="234">
        <v>65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177</v>
      </c>
      <c r="AU122" s="240" t="s">
        <v>80</v>
      </c>
      <c r="AV122" s="15" t="s">
        <v>173</v>
      </c>
      <c r="AW122" s="15" t="s">
        <v>33</v>
      </c>
      <c r="AX122" s="15" t="s">
        <v>78</v>
      </c>
      <c r="AY122" s="240" t="s">
        <v>166</v>
      </c>
    </row>
    <row r="123" spans="1:65" s="2" customFormat="1" ht="21.75" customHeight="1">
      <c r="A123" s="34"/>
      <c r="B123" s="35"/>
      <c r="C123" s="241" t="s">
        <v>217</v>
      </c>
      <c r="D123" s="241" t="s">
        <v>345</v>
      </c>
      <c r="E123" s="242" t="s">
        <v>1006</v>
      </c>
      <c r="F123" s="243" t="s">
        <v>1007</v>
      </c>
      <c r="G123" s="244" t="s">
        <v>630</v>
      </c>
      <c r="H123" s="245">
        <v>65</v>
      </c>
      <c r="I123" s="246"/>
      <c r="J123" s="247">
        <f>ROUND(I123*H123,2)</f>
        <v>0</v>
      </c>
      <c r="K123" s="243" t="s">
        <v>1008</v>
      </c>
      <c r="L123" s="248"/>
      <c r="M123" s="249" t="s">
        <v>19</v>
      </c>
      <c r="N123" s="250" t="s">
        <v>42</v>
      </c>
      <c r="O123" s="64"/>
      <c r="P123" s="201">
        <f>O123*H123</f>
        <v>0</v>
      </c>
      <c r="Q123" s="201">
        <v>4.0000000000000001E-3</v>
      </c>
      <c r="R123" s="201">
        <f>Q123*H123</f>
        <v>0.26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208</v>
      </c>
      <c r="AT123" s="203" t="s">
        <v>345</v>
      </c>
      <c r="AU123" s="203" t="s">
        <v>80</v>
      </c>
      <c r="AY123" s="17" t="s">
        <v>166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173</v>
      </c>
      <c r="BM123" s="203" t="s">
        <v>1009</v>
      </c>
    </row>
    <row r="124" spans="1:65" s="2" customFormat="1" ht="21.75" customHeight="1">
      <c r="A124" s="34"/>
      <c r="B124" s="35"/>
      <c r="C124" s="192" t="s">
        <v>223</v>
      </c>
      <c r="D124" s="192" t="s">
        <v>168</v>
      </c>
      <c r="E124" s="193" t="s">
        <v>1010</v>
      </c>
      <c r="F124" s="194" t="s">
        <v>1011</v>
      </c>
      <c r="G124" s="195" t="s">
        <v>630</v>
      </c>
      <c r="H124" s="196">
        <v>34</v>
      </c>
      <c r="I124" s="197"/>
      <c r="J124" s="198">
        <f>ROUND(I124*H124,2)</f>
        <v>0</v>
      </c>
      <c r="K124" s="194" t="s">
        <v>172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0.112405</v>
      </c>
      <c r="R124" s="201">
        <f>Q124*H124</f>
        <v>3.8217700000000003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80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1012</v>
      </c>
    </row>
    <row r="125" spans="1:65" s="13" customFormat="1" ht="11.25">
      <c r="B125" s="209"/>
      <c r="C125" s="210"/>
      <c r="D125" s="205" t="s">
        <v>177</v>
      </c>
      <c r="E125" s="211" t="s">
        <v>19</v>
      </c>
      <c r="F125" s="212" t="s">
        <v>986</v>
      </c>
      <c r="G125" s="210"/>
      <c r="H125" s="211" t="s">
        <v>19</v>
      </c>
      <c r="I125" s="213"/>
      <c r="J125" s="210"/>
      <c r="K125" s="210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177</v>
      </c>
      <c r="AU125" s="218" t="s">
        <v>80</v>
      </c>
      <c r="AV125" s="13" t="s">
        <v>78</v>
      </c>
      <c r="AW125" s="13" t="s">
        <v>33</v>
      </c>
      <c r="AX125" s="13" t="s">
        <v>71</v>
      </c>
      <c r="AY125" s="218" t="s">
        <v>166</v>
      </c>
    </row>
    <row r="126" spans="1:65" s="14" customFormat="1" ht="11.25">
      <c r="B126" s="219"/>
      <c r="C126" s="220"/>
      <c r="D126" s="205" t="s">
        <v>177</v>
      </c>
      <c r="E126" s="221" t="s">
        <v>19</v>
      </c>
      <c r="F126" s="222" t="s">
        <v>323</v>
      </c>
      <c r="G126" s="220"/>
      <c r="H126" s="223">
        <v>28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177</v>
      </c>
      <c r="AU126" s="229" t="s">
        <v>80</v>
      </c>
      <c r="AV126" s="14" t="s">
        <v>80</v>
      </c>
      <c r="AW126" s="14" t="s">
        <v>33</v>
      </c>
      <c r="AX126" s="14" t="s">
        <v>71</v>
      </c>
      <c r="AY126" s="229" t="s">
        <v>166</v>
      </c>
    </row>
    <row r="127" spans="1:65" s="13" customFormat="1" ht="11.25">
      <c r="B127" s="209"/>
      <c r="C127" s="210"/>
      <c r="D127" s="205" t="s">
        <v>177</v>
      </c>
      <c r="E127" s="211" t="s">
        <v>19</v>
      </c>
      <c r="F127" s="212" t="s">
        <v>988</v>
      </c>
      <c r="G127" s="210"/>
      <c r="H127" s="211" t="s">
        <v>19</v>
      </c>
      <c r="I127" s="213"/>
      <c r="J127" s="210"/>
      <c r="K127" s="210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177</v>
      </c>
      <c r="AU127" s="218" t="s">
        <v>80</v>
      </c>
      <c r="AV127" s="13" t="s">
        <v>78</v>
      </c>
      <c r="AW127" s="13" t="s">
        <v>33</v>
      </c>
      <c r="AX127" s="13" t="s">
        <v>71</v>
      </c>
      <c r="AY127" s="218" t="s">
        <v>166</v>
      </c>
    </row>
    <row r="128" spans="1:65" s="14" customFormat="1" ht="11.25">
      <c r="B128" s="219"/>
      <c r="C128" s="220"/>
      <c r="D128" s="205" t="s">
        <v>177</v>
      </c>
      <c r="E128" s="221" t="s">
        <v>19</v>
      </c>
      <c r="F128" s="222" t="s">
        <v>200</v>
      </c>
      <c r="G128" s="220"/>
      <c r="H128" s="223">
        <v>6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177</v>
      </c>
      <c r="AU128" s="229" t="s">
        <v>80</v>
      </c>
      <c r="AV128" s="14" t="s">
        <v>80</v>
      </c>
      <c r="AW128" s="14" t="s">
        <v>33</v>
      </c>
      <c r="AX128" s="14" t="s">
        <v>71</v>
      </c>
      <c r="AY128" s="229" t="s">
        <v>166</v>
      </c>
    </row>
    <row r="129" spans="1:65" s="15" customFormat="1" ht="11.25">
      <c r="B129" s="230"/>
      <c r="C129" s="231"/>
      <c r="D129" s="205" t="s">
        <v>177</v>
      </c>
      <c r="E129" s="232" t="s">
        <v>19</v>
      </c>
      <c r="F129" s="233" t="s">
        <v>191</v>
      </c>
      <c r="G129" s="231"/>
      <c r="H129" s="234">
        <v>34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177</v>
      </c>
      <c r="AU129" s="240" t="s">
        <v>80</v>
      </c>
      <c r="AV129" s="15" t="s">
        <v>173</v>
      </c>
      <c r="AW129" s="15" t="s">
        <v>33</v>
      </c>
      <c r="AX129" s="15" t="s">
        <v>78</v>
      </c>
      <c r="AY129" s="240" t="s">
        <v>166</v>
      </c>
    </row>
    <row r="130" spans="1:65" s="2" customFormat="1" ht="16.5" customHeight="1">
      <c r="A130" s="34"/>
      <c r="B130" s="35"/>
      <c r="C130" s="241" t="s">
        <v>228</v>
      </c>
      <c r="D130" s="241" t="s">
        <v>345</v>
      </c>
      <c r="E130" s="242" t="s">
        <v>1013</v>
      </c>
      <c r="F130" s="243" t="s">
        <v>1014</v>
      </c>
      <c r="G130" s="244" t="s">
        <v>630</v>
      </c>
      <c r="H130" s="245">
        <v>34</v>
      </c>
      <c r="I130" s="246"/>
      <c r="J130" s="247">
        <f>ROUND(I130*H130,2)</f>
        <v>0</v>
      </c>
      <c r="K130" s="243" t="s">
        <v>172</v>
      </c>
      <c r="L130" s="248"/>
      <c r="M130" s="249" t="s">
        <v>19</v>
      </c>
      <c r="N130" s="250" t="s">
        <v>42</v>
      </c>
      <c r="O130" s="64"/>
      <c r="P130" s="201">
        <f>O130*H130</f>
        <v>0</v>
      </c>
      <c r="Q130" s="201">
        <v>6.4999999999999997E-3</v>
      </c>
      <c r="R130" s="201">
        <f>Q130*H130</f>
        <v>0.221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208</v>
      </c>
      <c r="AT130" s="203" t="s">
        <v>345</v>
      </c>
      <c r="AU130" s="203" t="s">
        <v>80</v>
      </c>
      <c r="AY130" s="17" t="s">
        <v>166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78</v>
      </c>
      <c r="BK130" s="204">
        <f>ROUND(I130*H130,2)</f>
        <v>0</v>
      </c>
      <c r="BL130" s="17" t="s">
        <v>173</v>
      </c>
      <c r="BM130" s="203" t="s">
        <v>1015</v>
      </c>
    </row>
    <row r="131" spans="1:65" s="2" customFormat="1" ht="19.5">
      <c r="A131" s="34"/>
      <c r="B131" s="35"/>
      <c r="C131" s="36"/>
      <c r="D131" s="205" t="s">
        <v>175</v>
      </c>
      <c r="E131" s="36"/>
      <c r="F131" s="206" t="s">
        <v>176</v>
      </c>
      <c r="G131" s="36"/>
      <c r="H131" s="36"/>
      <c r="I131" s="115"/>
      <c r="J131" s="36"/>
      <c r="K131" s="36"/>
      <c r="L131" s="39"/>
      <c r="M131" s="207"/>
      <c r="N131" s="208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175</v>
      </c>
      <c r="AU131" s="17" t="s">
        <v>80</v>
      </c>
    </row>
    <row r="132" spans="1:65" s="2" customFormat="1" ht="16.5" customHeight="1">
      <c r="A132" s="34"/>
      <c r="B132" s="35"/>
      <c r="C132" s="241" t="s">
        <v>233</v>
      </c>
      <c r="D132" s="241" t="s">
        <v>345</v>
      </c>
      <c r="E132" s="242" t="s">
        <v>1016</v>
      </c>
      <c r="F132" s="243" t="s">
        <v>1017</v>
      </c>
      <c r="G132" s="244" t="s">
        <v>630</v>
      </c>
      <c r="H132" s="245">
        <v>34</v>
      </c>
      <c r="I132" s="246"/>
      <c r="J132" s="247">
        <f>ROUND(I132*H132,2)</f>
        <v>0</v>
      </c>
      <c r="K132" s="243" t="s">
        <v>172</v>
      </c>
      <c r="L132" s="248"/>
      <c r="M132" s="249" t="s">
        <v>19</v>
      </c>
      <c r="N132" s="250" t="s">
        <v>42</v>
      </c>
      <c r="O132" s="64"/>
      <c r="P132" s="201">
        <f>O132*H132</f>
        <v>0</v>
      </c>
      <c r="Q132" s="201">
        <v>3.3E-3</v>
      </c>
      <c r="R132" s="201">
        <f>Q132*H132</f>
        <v>0.11219999999999999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208</v>
      </c>
      <c r="AT132" s="203" t="s">
        <v>345</v>
      </c>
      <c r="AU132" s="203" t="s">
        <v>80</v>
      </c>
      <c r="AY132" s="17" t="s">
        <v>166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78</v>
      </c>
      <c r="BK132" s="204">
        <f>ROUND(I132*H132,2)</f>
        <v>0</v>
      </c>
      <c r="BL132" s="17" t="s">
        <v>173</v>
      </c>
      <c r="BM132" s="203" t="s">
        <v>1018</v>
      </c>
    </row>
    <row r="133" spans="1:65" s="2" customFormat="1" ht="16.5" customHeight="1">
      <c r="A133" s="34"/>
      <c r="B133" s="35"/>
      <c r="C133" s="241" t="s">
        <v>238</v>
      </c>
      <c r="D133" s="241" t="s">
        <v>345</v>
      </c>
      <c r="E133" s="242" t="s">
        <v>1019</v>
      </c>
      <c r="F133" s="243" t="s">
        <v>1020</v>
      </c>
      <c r="G133" s="244" t="s">
        <v>630</v>
      </c>
      <c r="H133" s="245">
        <v>34</v>
      </c>
      <c r="I133" s="246"/>
      <c r="J133" s="247">
        <f>ROUND(I133*H133,2)</f>
        <v>0</v>
      </c>
      <c r="K133" s="243" t="s">
        <v>172</v>
      </c>
      <c r="L133" s="248"/>
      <c r="M133" s="249" t="s">
        <v>19</v>
      </c>
      <c r="N133" s="250" t="s">
        <v>42</v>
      </c>
      <c r="O133" s="64"/>
      <c r="P133" s="201">
        <f>O133*H133</f>
        <v>0</v>
      </c>
      <c r="Q133" s="201">
        <v>1.4999999999999999E-4</v>
      </c>
      <c r="R133" s="201">
        <f>Q133*H133</f>
        <v>5.0999999999999995E-3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208</v>
      </c>
      <c r="AT133" s="203" t="s">
        <v>345</v>
      </c>
      <c r="AU133" s="203" t="s">
        <v>80</v>
      </c>
      <c r="AY133" s="17" t="s">
        <v>166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78</v>
      </c>
      <c r="BK133" s="204">
        <f>ROUND(I133*H133,2)</f>
        <v>0</v>
      </c>
      <c r="BL133" s="17" t="s">
        <v>173</v>
      </c>
      <c r="BM133" s="203" t="s">
        <v>1021</v>
      </c>
    </row>
    <row r="134" spans="1:65" s="2" customFormat="1" ht="16.5" customHeight="1">
      <c r="A134" s="34"/>
      <c r="B134" s="35"/>
      <c r="C134" s="241" t="s">
        <v>8</v>
      </c>
      <c r="D134" s="241" t="s">
        <v>345</v>
      </c>
      <c r="E134" s="242" t="s">
        <v>1022</v>
      </c>
      <c r="F134" s="243" t="s">
        <v>1023</v>
      </c>
      <c r="G134" s="244" t="s">
        <v>630</v>
      </c>
      <c r="H134" s="245">
        <v>68</v>
      </c>
      <c r="I134" s="246"/>
      <c r="J134" s="247">
        <f>ROUND(I134*H134,2)</f>
        <v>0</v>
      </c>
      <c r="K134" s="243" t="s">
        <v>172</v>
      </c>
      <c r="L134" s="248"/>
      <c r="M134" s="249" t="s">
        <v>19</v>
      </c>
      <c r="N134" s="250" t="s">
        <v>42</v>
      </c>
      <c r="O134" s="64"/>
      <c r="P134" s="201">
        <f>O134*H134</f>
        <v>0</v>
      </c>
      <c r="Q134" s="201">
        <v>4.0000000000000002E-4</v>
      </c>
      <c r="R134" s="201">
        <f>Q134*H134</f>
        <v>2.7200000000000002E-2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208</v>
      </c>
      <c r="AT134" s="203" t="s">
        <v>345</v>
      </c>
      <c r="AU134" s="203" t="s">
        <v>80</v>
      </c>
      <c r="AY134" s="17" t="s">
        <v>166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78</v>
      </c>
      <c r="BK134" s="204">
        <f>ROUND(I134*H134,2)</f>
        <v>0</v>
      </c>
      <c r="BL134" s="17" t="s">
        <v>173</v>
      </c>
      <c r="BM134" s="203" t="s">
        <v>1024</v>
      </c>
    </row>
    <row r="135" spans="1:65" s="14" customFormat="1" ht="11.25">
      <c r="B135" s="219"/>
      <c r="C135" s="220"/>
      <c r="D135" s="205" t="s">
        <v>177</v>
      </c>
      <c r="E135" s="221" t="s">
        <v>19</v>
      </c>
      <c r="F135" s="222" t="s">
        <v>1025</v>
      </c>
      <c r="G135" s="220"/>
      <c r="H135" s="223">
        <v>68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78</v>
      </c>
      <c r="AY135" s="229" t="s">
        <v>166</v>
      </c>
    </row>
    <row r="136" spans="1:65" s="2" customFormat="1" ht="21.75" customHeight="1">
      <c r="A136" s="34"/>
      <c r="B136" s="35"/>
      <c r="C136" s="192" t="s">
        <v>250</v>
      </c>
      <c r="D136" s="192" t="s">
        <v>168</v>
      </c>
      <c r="E136" s="193" t="s">
        <v>1026</v>
      </c>
      <c r="F136" s="194" t="s">
        <v>1027</v>
      </c>
      <c r="G136" s="195" t="s">
        <v>215</v>
      </c>
      <c r="H136" s="196">
        <v>170</v>
      </c>
      <c r="I136" s="197"/>
      <c r="J136" s="198">
        <f>ROUND(I136*H136,2)</f>
        <v>0</v>
      </c>
      <c r="K136" s="194" t="s">
        <v>172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3.2499999999999999E-4</v>
      </c>
      <c r="R136" s="201">
        <f>Q136*H136</f>
        <v>5.525E-2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173</v>
      </c>
      <c r="AT136" s="203" t="s">
        <v>168</v>
      </c>
      <c r="AU136" s="203" t="s">
        <v>80</v>
      </c>
      <c r="AY136" s="17" t="s">
        <v>166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173</v>
      </c>
      <c r="BM136" s="203" t="s">
        <v>1028</v>
      </c>
    </row>
    <row r="137" spans="1:65" s="2" customFormat="1" ht="19.5">
      <c r="A137" s="34"/>
      <c r="B137" s="35"/>
      <c r="C137" s="36"/>
      <c r="D137" s="205" t="s">
        <v>175</v>
      </c>
      <c r="E137" s="36"/>
      <c r="F137" s="206" t="s">
        <v>176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175</v>
      </c>
      <c r="AU137" s="17" t="s">
        <v>80</v>
      </c>
    </row>
    <row r="138" spans="1:65" s="14" customFormat="1" ht="11.25">
      <c r="B138" s="219"/>
      <c r="C138" s="220"/>
      <c r="D138" s="205" t="s">
        <v>177</v>
      </c>
      <c r="E138" s="221" t="s">
        <v>19</v>
      </c>
      <c r="F138" s="222" t="s">
        <v>458</v>
      </c>
      <c r="G138" s="220"/>
      <c r="H138" s="223">
        <v>170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177</v>
      </c>
      <c r="AU138" s="229" t="s">
        <v>80</v>
      </c>
      <c r="AV138" s="14" t="s">
        <v>80</v>
      </c>
      <c r="AW138" s="14" t="s">
        <v>33</v>
      </c>
      <c r="AX138" s="14" t="s">
        <v>78</v>
      </c>
      <c r="AY138" s="229" t="s">
        <v>166</v>
      </c>
    </row>
    <row r="139" spans="1:65" s="2" customFormat="1" ht="21.75" customHeight="1">
      <c r="A139" s="34"/>
      <c r="B139" s="35"/>
      <c r="C139" s="192" t="s">
        <v>256</v>
      </c>
      <c r="D139" s="192" t="s">
        <v>168</v>
      </c>
      <c r="E139" s="193" t="s">
        <v>1029</v>
      </c>
      <c r="F139" s="194" t="s">
        <v>1030</v>
      </c>
      <c r="G139" s="195" t="s">
        <v>215</v>
      </c>
      <c r="H139" s="196">
        <v>29</v>
      </c>
      <c r="I139" s="197"/>
      <c r="J139" s="198">
        <f>ROUND(I139*H139,2)</f>
        <v>0</v>
      </c>
      <c r="K139" s="194" t="s">
        <v>172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3.2499999999999999E-4</v>
      </c>
      <c r="R139" s="201">
        <f>Q139*H139</f>
        <v>9.4249999999999994E-3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173</v>
      </c>
      <c r="AT139" s="203" t="s">
        <v>168</v>
      </c>
      <c r="AU139" s="203" t="s">
        <v>80</v>
      </c>
      <c r="AY139" s="17" t="s">
        <v>166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173</v>
      </c>
      <c r="BM139" s="203" t="s">
        <v>1031</v>
      </c>
    </row>
    <row r="140" spans="1:65" s="2" customFormat="1" ht="19.5">
      <c r="A140" s="34"/>
      <c r="B140" s="35"/>
      <c r="C140" s="36"/>
      <c r="D140" s="205" t="s">
        <v>175</v>
      </c>
      <c r="E140" s="36"/>
      <c r="F140" s="206" t="s">
        <v>176</v>
      </c>
      <c r="G140" s="36"/>
      <c r="H140" s="36"/>
      <c r="I140" s="115"/>
      <c r="J140" s="36"/>
      <c r="K140" s="36"/>
      <c r="L140" s="39"/>
      <c r="M140" s="207"/>
      <c r="N140" s="208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175</v>
      </c>
      <c r="AU140" s="17" t="s">
        <v>80</v>
      </c>
    </row>
    <row r="141" spans="1:65" s="14" customFormat="1" ht="11.25">
      <c r="B141" s="219"/>
      <c r="C141" s="220"/>
      <c r="D141" s="205" t="s">
        <v>177</v>
      </c>
      <c r="E141" s="221" t="s">
        <v>19</v>
      </c>
      <c r="F141" s="222" t="s">
        <v>327</v>
      </c>
      <c r="G141" s="220"/>
      <c r="H141" s="223">
        <v>29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177</v>
      </c>
      <c r="AU141" s="229" t="s">
        <v>80</v>
      </c>
      <c r="AV141" s="14" t="s">
        <v>80</v>
      </c>
      <c r="AW141" s="14" t="s">
        <v>33</v>
      </c>
      <c r="AX141" s="14" t="s">
        <v>78</v>
      </c>
      <c r="AY141" s="229" t="s">
        <v>166</v>
      </c>
    </row>
    <row r="142" spans="1:65" s="2" customFormat="1" ht="21.75" customHeight="1">
      <c r="A142" s="34"/>
      <c r="B142" s="35"/>
      <c r="C142" s="192" t="s">
        <v>262</v>
      </c>
      <c r="D142" s="192" t="s">
        <v>168</v>
      </c>
      <c r="E142" s="193" t="s">
        <v>1032</v>
      </c>
      <c r="F142" s="194" t="s">
        <v>1033</v>
      </c>
      <c r="G142" s="195" t="s">
        <v>215</v>
      </c>
      <c r="H142" s="196">
        <v>511</v>
      </c>
      <c r="I142" s="197"/>
      <c r="J142" s="198">
        <f>ROUND(I142*H142,2)</f>
        <v>0</v>
      </c>
      <c r="K142" s="194" t="s">
        <v>172</v>
      </c>
      <c r="L142" s="39"/>
      <c r="M142" s="199" t="s">
        <v>19</v>
      </c>
      <c r="N142" s="200" t="s">
        <v>42</v>
      </c>
      <c r="O142" s="64"/>
      <c r="P142" s="201">
        <f>O142*H142</f>
        <v>0</v>
      </c>
      <c r="Q142" s="201">
        <v>6.4999999999999997E-4</v>
      </c>
      <c r="R142" s="201">
        <f>Q142*H142</f>
        <v>0.33215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173</v>
      </c>
      <c r="AT142" s="203" t="s">
        <v>168</v>
      </c>
      <c r="AU142" s="203" t="s">
        <v>80</v>
      </c>
      <c r="AY142" s="17" t="s">
        <v>166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173</v>
      </c>
      <c r="BM142" s="203" t="s">
        <v>1034</v>
      </c>
    </row>
    <row r="143" spans="1:65" s="2" customFormat="1" ht="19.5">
      <c r="A143" s="34"/>
      <c r="B143" s="35"/>
      <c r="C143" s="36"/>
      <c r="D143" s="205" t="s">
        <v>175</v>
      </c>
      <c r="E143" s="36"/>
      <c r="F143" s="206" t="s">
        <v>176</v>
      </c>
      <c r="G143" s="36"/>
      <c r="H143" s="36"/>
      <c r="I143" s="115"/>
      <c r="J143" s="36"/>
      <c r="K143" s="36"/>
      <c r="L143" s="39"/>
      <c r="M143" s="207"/>
      <c r="N143" s="208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175</v>
      </c>
      <c r="AU143" s="17" t="s">
        <v>80</v>
      </c>
    </row>
    <row r="144" spans="1:65" s="14" customFormat="1" ht="11.25">
      <c r="B144" s="219"/>
      <c r="C144" s="220"/>
      <c r="D144" s="205" t="s">
        <v>177</v>
      </c>
      <c r="E144" s="221" t="s">
        <v>19</v>
      </c>
      <c r="F144" s="222" t="s">
        <v>1035</v>
      </c>
      <c r="G144" s="220"/>
      <c r="H144" s="223">
        <v>511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177</v>
      </c>
      <c r="AU144" s="229" t="s">
        <v>80</v>
      </c>
      <c r="AV144" s="14" t="s">
        <v>80</v>
      </c>
      <c r="AW144" s="14" t="s">
        <v>33</v>
      </c>
      <c r="AX144" s="14" t="s">
        <v>78</v>
      </c>
      <c r="AY144" s="229" t="s">
        <v>166</v>
      </c>
    </row>
    <row r="145" spans="1:65" s="2" customFormat="1" ht="21.75" customHeight="1">
      <c r="A145" s="34"/>
      <c r="B145" s="35"/>
      <c r="C145" s="192" t="s">
        <v>268</v>
      </c>
      <c r="D145" s="192" t="s">
        <v>168</v>
      </c>
      <c r="E145" s="193" t="s">
        <v>1036</v>
      </c>
      <c r="F145" s="194" t="s">
        <v>1037</v>
      </c>
      <c r="G145" s="195" t="s">
        <v>215</v>
      </c>
      <c r="H145" s="196">
        <v>122</v>
      </c>
      <c r="I145" s="197"/>
      <c r="J145" s="198">
        <f>ROUND(I145*H145,2)</f>
        <v>0</v>
      </c>
      <c r="K145" s="194" t="s">
        <v>172</v>
      </c>
      <c r="L145" s="39"/>
      <c r="M145" s="199" t="s">
        <v>19</v>
      </c>
      <c r="N145" s="200" t="s">
        <v>42</v>
      </c>
      <c r="O145" s="64"/>
      <c r="P145" s="201">
        <f>O145*H145</f>
        <v>0</v>
      </c>
      <c r="Q145" s="201">
        <v>3.8000000000000002E-4</v>
      </c>
      <c r="R145" s="201">
        <f>Q145*H145</f>
        <v>4.6360000000000005E-2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173</v>
      </c>
      <c r="AT145" s="203" t="s">
        <v>168</v>
      </c>
      <c r="AU145" s="203" t="s">
        <v>80</v>
      </c>
      <c r="AY145" s="17" t="s">
        <v>166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78</v>
      </c>
      <c r="BK145" s="204">
        <f>ROUND(I145*H145,2)</f>
        <v>0</v>
      </c>
      <c r="BL145" s="17" t="s">
        <v>173</v>
      </c>
      <c r="BM145" s="203" t="s">
        <v>1038</v>
      </c>
    </row>
    <row r="146" spans="1:65" s="2" customFormat="1" ht="19.5">
      <c r="A146" s="34"/>
      <c r="B146" s="35"/>
      <c r="C146" s="36"/>
      <c r="D146" s="205" t="s">
        <v>175</v>
      </c>
      <c r="E146" s="36"/>
      <c r="F146" s="206" t="s">
        <v>176</v>
      </c>
      <c r="G146" s="36"/>
      <c r="H146" s="36"/>
      <c r="I146" s="115"/>
      <c r="J146" s="36"/>
      <c r="K146" s="36"/>
      <c r="L146" s="39"/>
      <c r="M146" s="207"/>
      <c r="N146" s="208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175</v>
      </c>
      <c r="AU146" s="17" t="s">
        <v>80</v>
      </c>
    </row>
    <row r="147" spans="1:65" s="14" customFormat="1" ht="11.25">
      <c r="B147" s="219"/>
      <c r="C147" s="220"/>
      <c r="D147" s="205" t="s">
        <v>177</v>
      </c>
      <c r="E147" s="221" t="s">
        <v>19</v>
      </c>
      <c r="F147" s="222" t="s">
        <v>844</v>
      </c>
      <c r="G147" s="220"/>
      <c r="H147" s="223">
        <v>122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177</v>
      </c>
      <c r="AU147" s="229" t="s">
        <v>80</v>
      </c>
      <c r="AV147" s="14" t="s">
        <v>80</v>
      </c>
      <c r="AW147" s="14" t="s">
        <v>33</v>
      </c>
      <c r="AX147" s="14" t="s">
        <v>78</v>
      </c>
      <c r="AY147" s="229" t="s">
        <v>166</v>
      </c>
    </row>
    <row r="148" spans="1:65" s="2" customFormat="1" ht="33" customHeight="1">
      <c r="A148" s="34"/>
      <c r="B148" s="35"/>
      <c r="C148" s="192" t="s">
        <v>274</v>
      </c>
      <c r="D148" s="192" t="s">
        <v>168</v>
      </c>
      <c r="E148" s="193" t="s">
        <v>1039</v>
      </c>
      <c r="F148" s="194" t="s">
        <v>1040</v>
      </c>
      <c r="G148" s="195" t="s">
        <v>171</v>
      </c>
      <c r="H148" s="196">
        <v>96</v>
      </c>
      <c r="I148" s="197"/>
      <c r="J148" s="198">
        <f>ROUND(I148*H148,2)</f>
        <v>0</v>
      </c>
      <c r="K148" s="194" t="s">
        <v>172</v>
      </c>
      <c r="L148" s="39"/>
      <c r="M148" s="199" t="s">
        <v>19</v>
      </c>
      <c r="N148" s="200" t="s">
        <v>42</v>
      </c>
      <c r="O148" s="64"/>
      <c r="P148" s="201">
        <f>O148*H148</f>
        <v>0</v>
      </c>
      <c r="Q148" s="201">
        <v>2.5999999999999999E-3</v>
      </c>
      <c r="R148" s="201">
        <f>Q148*H148</f>
        <v>0.24959999999999999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173</v>
      </c>
      <c r="AT148" s="203" t="s">
        <v>168</v>
      </c>
      <c r="AU148" s="203" t="s">
        <v>80</v>
      </c>
      <c r="AY148" s="17" t="s">
        <v>166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78</v>
      </c>
      <c r="BK148" s="204">
        <f>ROUND(I148*H148,2)</f>
        <v>0</v>
      </c>
      <c r="BL148" s="17" t="s">
        <v>173</v>
      </c>
      <c r="BM148" s="203" t="s">
        <v>1041</v>
      </c>
    </row>
    <row r="149" spans="1:65" s="2" customFormat="1" ht="19.5">
      <c r="A149" s="34"/>
      <c r="B149" s="35"/>
      <c r="C149" s="36"/>
      <c r="D149" s="205" t="s">
        <v>175</v>
      </c>
      <c r="E149" s="36"/>
      <c r="F149" s="206" t="s">
        <v>176</v>
      </c>
      <c r="G149" s="36"/>
      <c r="H149" s="36"/>
      <c r="I149" s="115"/>
      <c r="J149" s="36"/>
      <c r="K149" s="36"/>
      <c r="L149" s="39"/>
      <c r="M149" s="207"/>
      <c r="N149" s="208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175</v>
      </c>
      <c r="AU149" s="17" t="s">
        <v>80</v>
      </c>
    </row>
    <row r="150" spans="1:65" s="14" customFormat="1" ht="11.25">
      <c r="B150" s="219"/>
      <c r="C150" s="220"/>
      <c r="D150" s="205" t="s">
        <v>177</v>
      </c>
      <c r="E150" s="221" t="s">
        <v>19</v>
      </c>
      <c r="F150" s="222" t="s">
        <v>1042</v>
      </c>
      <c r="G150" s="220"/>
      <c r="H150" s="223">
        <v>96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177</v>
      </c>
      <c r="AU150" s="229" t="s">
        <v>80</v>
      </c>
      <c r="AV150" s="14" t="s">
        <v>80</v>
      </c>
      <c r="AW150" s="14" t="s">
        <v>33</v>
      </c>
      <c r="AX150" s="14" t="s">
        <v>78</v>
      </c>
      <c r="AY150" s="229" t="s">
        <v>166</v>
      </c>
    </row>
    <row r="151" spans="1:65" s="2" customFormat="1" ht="33" customHeight="1">
      <c r="A151" s="34"/>
      <c r="B151" s="35"/>
      <c r="C151" s="192" t="s">
        <v>7</v>
      </c>
      <c r="D151" s="192" t="s">
        <v>168</v>
      </c>
      <c r="E151" s="193" t="s">
        <v>1043</v>
      </c>
      <c r="F151" s="194" t="s">
        <v>1044</v>
      </c>
      <c r="G151" s="195" t="s">
        <v>171</v>
      </c>
      <c r="H151" s="196">
        <v>196</v>
      </c>
      <c r="I151" s="197"/>
      <c r="J151" s="198">
        <f>ROUND(I151*H151,2)</f>
        <v>0</v>
      </c>
      <c r="K151" s="194" t="s">
        <v>172</v>
      </c>
      <c r="L151" s="39"/>
      <c r="M151" s="199" t="s">
        <v>19</v>
      </c>
      <c r="N151" s="200" t="s">
        <v>42</v>
      </c>
      <c r="O151" s="64"/>
      <c r="P151" s="201">
        <f>O151*H151</f>
        <v>0</v>
      </c>
      <c r="Q151" s="201">
        <v>2.5999999999999999E-3</v>
      </c>
      <c r="R151" s="201">
        <f>Q151*H151</f>
        <v>0.50959999999999994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173</v>
      </c>
      <c r="AT151" s="203" t="s">
        <v>168</v>
      </c>
      <c r="AU151" s="203" t="s">
        <v>80</v>
      </c>
      <c r="AY151" s="17" t="s">
        <v>166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78</v>
      </c>
      <c r="BK151" s="204">
        <f>ROUND(I151*H151,2)</f>
        <v>0</v>
      </c>
      <c r="BL151" s="17" t="s">
        <v>173</v>
      </c>
      <c r="BM151" s="203" t="s">
        <v>1045</v>
      </c>
    </row>
    <row r="152" spans="1:65" s="14" customFormat="1" ht="11.25">
      <c r="B152" s="219"/>
      <c r="C152" s="220"/>
      <c r="D152" s="205" t="s">
        <v>177</v>
      </c>
      <c r="E152" s="221" t="s">
        <v>19</v>
      </c>
      <c r="F152" s="222" t="s">
        <v>1046</v>
      </c>
      <c r="G152" s="220"/>
      <c r="H152" s="223">
        <v>196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177</v>
      </c>
      <c r="AU152" s="229" t="s">
        <v>80</v>
      </c>
      <c r="AV152" s="14" t="s">
        <v>80</v>
      </c>
      <c r="AW152" s="14" t="s">
        <v>33</v>
      </c>
      <c r="AX152" s="14" t="s">
        <v>78</v>
      </c>
      <c r="AY152" s="229" t="s">
        <v>166</v>
      </c>
    </row>
    <row r="153" spans="1:65" s="2" customFormat="1" ht="21.75" customHeight="1">
      <c r="A153" s="34"/>
      <c r="B153" s="35"/>
      <c r="C153" s="192" t="s">
        <v>290</v>
      </c>
      <c r="D153" s="192" t="s">
        <v>168</v>
      </c>
      <c r="E153" s="193" t="s">
        <v>1047</v>
      </c>
      <c r="F153" s="194" t="s">
        <v>1048</v>
      </c>
      <c r="G153" s="195" t="s">
        <v>630</v>
      </c>
      <c r="H153" s="196">
        <v>63</v>
      </c>
      <c r="I153" s="197"/>
      <c r="J153" s="198">
        <f>ROUND(I153*H153,2)</f>
        <v>0</v>
      </c>
      <c r="K153" s="194" t="s">
        <v>172</v>
      </c>
      <c r="L153" s="39"/>
      <c r="M153" s="199" t="s">
        <v>19</v>
      </c>
      <c r="N153" s="200" t="s">
        <v>42</v>
      </c>
      <c r="O153" s="64"/>
      <c r="P153" s="201">
        <f>O153*H153</f>
        <v>0</v>
      </c>
      <c r="Q153" s="201">
        <v>2.1900000000000001E-3</v>
      </c>
      <c r="R153" s="201">
        <f>Q153*H153</f>
        <v>0.13797000000000001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173</v>
      </c>
      <c r="AT153" s="203" t="s">
        <v>168</v>
      </c>
      <c r="AU153" s="203" t="s">
        <v>80</v>
      </c>
      <c r="AY153" s="17" t="s">
        <v>166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78</v>
      </c>
      <c r="BK153" s="204">
        <f>ROUND(I153*H153,2)</f>
        <v>0</v>
      </c>
      <c r="BL153" s="17" t="s">
        <v>173</v>
      </c>
      <c r="BM153" s="203" t="s">
        <v>1049</v>
      </c>
    </row>
    <row r="154" spans="1:65" s="14" customFormat="1" ht="11.25">
      <c r="B154" s="219"/>
      <c r="C154" s="220"/>
      <c r="D154" s="205" t="s">
        <v>177</v>
      </c>
      <c r="E154" s="221" t="s">
        <v>19</v>
      </c>
      <c r="F154" s="222" t="s">
        <v>1050</v>
      </c>
      <c r="G154" s="220"/>
      <c r="H154" s="223">
        <v>63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177</v>
      </c>
      <c r="AU154" s="229" t="s">
        <v>80</v>
      </c>
      <c r="AV154" s="14" t="s">
        <v>80</v>
      </c>
      <c r="AW154" s="14" t="s">
        <v>33</v>
      </c>
      <c r="AX154" s="14" t="s">
        <v>78</v>
      </c>
      <c r="AY154" s="229" t="s">
        <v>166</v>
      </c>
    </row>
    <row r="155" spans="1:65" s="2" customFormat="1" ht="21.75" customHeight="1">
      <c r="A155" s="34"/>
      <c r="B155" s="35"/>
      <c r="C155" s="192" t="s">
        <v>297</v>
      </c>
      <c r="D155" s="192" t="s">
        <v>168</v>
      </c>
      <c r="E155" s="193" t="s">
        <v>1051</v>
      </c>
      <c r="F155" s="194" t="s">
        <v>1052</v>
      </c>
      <c r="G155" s="195" t="s">
        <v>171</v>
      </c>
      <c r="H155" s="196">
        <v>34</v>
      </c>
      <c r="I155" s="197"/>
      <c r="J155" s="198">
        <f>ROUND(I155*H155,2)</f>
        <v>0</v>
      </c>
      <c r="K155" s="194" t="s">
        <v>172</v>
      </c>
      <c r="L155" s="39"/>
      <c r="M155" s="199" t="s">
        <v>19</v>
      </c>
      <c r="N155" s="200" t="s">
        <v>42</v>
      </c>
      <c r="O155" s="64"/>
      <c r="P155" s="201">
        <f>O155*H155</f>
        <v>0</v>
      </c>
      <c r="Q155" s="201">
        <v>6.9999999999999994E-5</v>
      </c>
      <c r="R155" s="201">
        <f>Q155*H155</f>
        <v>2.3799999999999997E-3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173</v>
      </c>
      <c r="AT155" s="203" t="s">
        <v>168</v>
      </c>
      <c r="AU155" s="203" t="s">
        <v>80</v>
      </c>
      <c r="AY155" s="17" t="s">
        <v>166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78</v>
      </c>
      <c r="BK155" s="204">
        <f>ROUND(I155*H155,2)</f>
        <v>0</v>
      </c>
      <c r="BL155" s="17" t="s">
        <v>173</v>
      </c>
      <c r="BM155" s="203" t="s">
        <v>1053</v>
      </c>
    </row>
    <row r="156" spans="1:65" s="14" customFormat="1" ht="11.25">
      <c r="B156" s="219"/>
      <c r="C156" s="220"/>
      <c r="D156" s="205" t="s">
        <v>177</v>
      </c>
      <c r="E156" s="221" t="s">
        <v>19</v>
      </c>
      <c r="F156" s="222" t="s">
        <v>1054</v>
      </c>
      <c r="G156" s="220"/>
      <c r="H156" s="223">
        <v>34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177</v>
      </c>
      <c r="AU156" s="229" t="s">
        <v>80</v>
      </c>
      <c r="AV156" s="14" t="s">
        <v>80</v>
      </c>
      <c r="AW156" s="14" t="s">
        <v>33</v>
      </c>
      <c r="AX156" s="14" t="s">
        <v>78</v>
      </c>
      <c r="AY156" s="229" t="s">
        <v>166</v>
      </c>
    </row>
    <row r="157" spans="1:65" s="2" customFormat="1" ht="16.5" customHeight="1">
      <c r="A157" s="34"/>
      <c r="B157" s="35"/>
      <c r="C157" s="192" t="s">
        <v>301</v>
      </c>
      <c r="D157" s="192" t="s">
        <v>168</v>
      </c>
      <c r="E157" s="193" t="s">
        <v>1055</v>
      </c>
      <c r="F157" s="194" t="s">
        <v>1056</v>
      </c>
      <c r="G157" s="195" t="s">
        <v>215</v>
      </c>
      <c r="H157" s="196">
        <v>12</v>
      </c>
      <c r="I157" s="197"/>
      <c r="J157" s="198">
        <f>ROUND(I157*H157,2)</f>
        <v>0</v>
      </c>
      <c r="K157" s="194" t="s">
        <v>172</v>
      </c>
      <c r="L157" s="39"/>
      <c r="M157" s="199" t="s">
        <v>19</v>
      </c>
      <c r="N157" s="200" t="s">
        <v>42</v>
      </c>
      <c r="O157" s="64"/>
      <c r="P157" s="201">
        <f>O157*H157</f>
        <v>0</v>
      </c>
      <c r="Q157" s="201">
        <v>1.43E-2</v>
      </c>
      <c r="R157" s="201">
        <f>Q157*H157</f>
        <v>0.1716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173</v>
      </c>
      <c r="AT157" s="203" t="s">
        <v>168</v>
      </c>
      <c r="AU157" s="203" t="s">
        <v>80</v>
      </c>
      <c r="AY157" s="17" t="s">
        <v>166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78</v>
      </c>
      <c r="BK157" s="204">
        <f>ROUND(I157*H157,2)</f>
        <v>0</v>
      </c>
      <c r="BL157" s="17" t="s">
        <v>173</v>
      </c>
      <c r="BM157" s="203" t="s">
        <v>1057</v>
      </c>
    </row>
    <row r="158" spans="1:65" s="13" customFormat="1" ht="11.25">
      <c r="B158" s="209"/>
      <c r="C158" s="210"/>
      <c r="D158" s="205" t="s">
        <v>177</v>
      </c>
      <c r="E158" s="211" t="s">
        <v>19</v>
      </c>
      <c r="F158" s="212" t="s">
        <v>1058</v>
      </c>
      <c r="G158" s="210"/>
      <c r="H158" s="211" t="s">
        <v>19</v>
      </c>
      <c r="I158" s="213"/>
      <c r="J158" s="210"/>
      <c r="K158" s="210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177</v>
      </c>
      <c r="AU158" s="218" t="s">
        <v>80</v>
      </c>
      <c r="AV158" s="13" t="s">
        <v>78</v>
      </c>
      <c r="AW158" s="13" t="s">
        <v>33</v>
      </c>
      <c r="AX158" s="13" t="s">
        <v>71</v>
      </c>
      <c r="AY158" s="218" t="s">
        <v>166</v>
      </c>
    </row>
    <row r="159" spans="1:65" s="14" customFormat="1" ht="11.25">
      <c r="B159" s="219"/>
      <c r="C159" s="220"/>
      <c r="D159" s="205" t="s">
        <v>177</v>
      </c>
      <c r="E159" s="221" t="s">
        <v>19</v>
      </c>
      <c r="F159" s="222" t="s">
        <v>1059</v>
      </c>
      <c r="G159" s="220"/>
      <c r="H159" s="223">
        <v>12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177</v>
      </c>
      <c r="AU159" s="229" t="s">
        <v>80</v>
      </c>
      <c r="AV159" s="14" t="s">
        <v>80</v>
      </c>
      <c r="AW159" s="14" t="s">
        <v>33</v>
      </c>
      <c r="AX159" s="14" t="s">
        <v>78</v>
      </c>
      <c r="AY159" s="229" t="s">
        <v>166</v>
      </c>
    </row>
    <row r="160" spans="1:65" s="2" customFormat="1" ht="16.5" customHeight="1">
      <c r="A160" s="34"/>
      <c r="B160" s="35"/>
      <c r="C160" s="192" t="s">
        <v>308</v>
      </c>
      <c r="D160" s="192" t="s">
        <v>168</v>
      </c>
      <c r="E160" s="193" t="s">
        <v>810</v>
      </c>
      <c r="F160" s="194" t="s">
        <v>811</v>
      </c>
      <c r="G160" s="195" t="s">
        <v>245</v>
      </c>
      <c r="H160" s="196">
        <v>10.125</v>
      </c>
      <c r="I160" s="197"/>
      <c r="J160" s="198">
        <f>ROUND(I160*H160,2)</f>
        <v>0</v>
      </c>
      <c r="K160" s="194" t="s">
        <v>172</v>
      </c>
      <c r="L160" s="39"/>
      <c r="M160" s="199" t="s">
        <v>19</v>
      </c>
      <c r="N160" s="200" t="s">
        <v>42</v>
      </c>
      <c r="O160" s="64"/>
      <c r="P160" s="201">
        <f>O160*H160</f>
        <v>0</v>
      </c>
      <c r="Q160" s="201">
        <v>0</v>
      </c>
      <c r="R160" s="201">
        <f>Q160*H160</f>
        <v>0</v>
      </c>
      <c r="S160" s="201">
        <v>2</v>
      </c>
      <c r="T160" s="202">
        <f>S160*H160</f>
        <v>20.25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173</v>
      </c>
      <c r="AT160" s="203" t="s">
        <v>168</v>
      </c>
      <c r="AU160" s="203" t="s">
        <v>80</v>
      </c>
      <c r="AY160" s="17" t="s">
        <v>166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173</v>
      </c>
      <c r="BM160" s="203" t="s">
        <v>1060</v>
      </c>
    </row>
    <row r="161" spans="1:65" s="13" customFormat="1" ht="11.25">
      <c r="B161" s="209"/>
      <c r="C161" s="210"/>
      <c r="D161" s="205" t="s">
        <v>177</v>
      </c>
      <c r="E161" s="211" t="s">
        <v>19</v>
      </c>
      <c r="F161" s="212" t="s">
        <v>988</v>
      </c>
      <c r="G161" s="210"/>
      <c r="H161" s="211" t="s">
        <v>19</v>
      </c>
      <c r="I161" s="213"/>
      <c r="J161" s="210"/>
      <c r="K161" s="210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177</v>
      </c>
      <c r="AU161" s="218" t="s">
        <v>80</v>
      </c>
      <c r="AV161" s="13" t="s">
        <v>78</v>
      </c>
      <c r="AW161" s="13" t="s">
        <v>33</v>
      </c>
      <c r="AX161" s="13" t="s">
        <v>71</v>
      </c>
      <c r="AY161" s="218" t="s">
        <v>166</v>
      </c>
    </row>
    <row r="162" spans="1:65" s="14" customFormat="1" ht="11.25">
      <c r="B162" s="219"/>
      <c r="C162" s="220"/>
      <c r="D162" s="205" t="s">
        <v>177</v>
      </c>
      <c r="E162" s="221" t="s">
        <v>19</v>
      </c>
      <c r="F162" s="222" t="s">
        <v>1061</v>
      </c>
      <c r="G162" s="220"/>
      <c r="H162" s="223">
        <v>3.375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177</v>
      </c>
      <c r="AU162" s="229" t="s">
        <v>80</v>
      </c>
      <c r="AV162" s="14" t="s">
        <v>80</v>
      </c>
      <c r="AW162" s="14" t="s">
        <v>33</v>
      </c>
      <c r="AX162" s="14" t="s">
        <v>71</v>
      </c>
      <c r="AY162" s="229" t="s">
        <v>166</v>
      </c>
    </row>
    <row r="163" spans="1:65" s="13" customFormat="1" ht="11.25">
      <c r="B163" s="209"/>
      <c r="C163" s="210"/>
      <c r="D163" s="205" t="s">
        <v>177</v>
      </c>
      <c r="E163" s="211" t="s">
        <v>19</v>
      </c>
      <c r="F163" s="212" t="s">
        <v>1062</v>
      </c>
      <c r="G163" s="210"/>
      <c r="H163" s="211" t="s">
        <v>19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177</v>
      </c>
      <c r="AU163" s="218" t="s">
        <v>80</v>
      </c>
      <c r="AV163" s="13" t="s">
        <v>78</v>
      </c>
      <c r="AW163" s="13" t="s">
        <v>33</v>
      </c>
      <c r="AX163" s="13" t="s">
        <v>71</v>
      </c>
      <c r="AY163" s="218" t="s">
        <v>166</v>
      </c>
    </row>
    <row r="164" spans="1:65" s="14" customFormat="1" ht="11.25">
      <c r="B164" s="219"/>
      <c r="C164" s="220"/>
      <c r="D164" s="205" t="s">
        <v>177</v>
      </c>
      <c r="E164" s="221" t="s">
        <v>19</v>
      </c>
      <c r="F164" s="222" t="s">
        <v>1063</v>
      </c>
      <c r="G164" s="220"/>
      <c r="H164" s="223">
        <v>6.75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177</v>
      </c>
      <c r="AU164" s="229" t="s">
        <v>80</v>
      </c>
      <c r="AV164" s="14" t="s">
        <v>80</v>
      </c>
      <c r="AW164" s="14" t="s">
        <v>33</v>
      </c>
      <c r="AX164" s="14" t="s">
        <v>71</v>
      </c>
      <c r="AY164" s="229" t="s">
        <v>166</v>
      </c>
    </row>
    <row r="165" spans="1:65" s="15" customFormat="1" ht="11.25">
      <c r="B165" s="230"/>
      <c r="C165" s="231"/>
      <c r="D165" s="205" t="s">
        <v>177</v>
      </c>
      <c r="E165" s="232" t="s">
        <v>19</v>
      </c>
      <c r="F165" s="233" t="s">
        <v>191</v>
      </c>
      <c r="G165" s="231"/>
      <c r="H165" s="234">
        <v>10.125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177</v>
      </c>
      <c r="AU165" s="240" t="s">
        <v>80</v>
      </c>
      <c r="AV165" s="15" t="s">
        <v>173</v>
      </c>
      <c r="AW165" s="15" t="s">
        <v>33</v>
      </c>
      <c r="AX165" s="15" t="s">
        <v>78</v>
      </c>
      <c r="AY165" s="240" t="s">
        <v>166</v>
      </c>
    </row>
    <row r="166" spans="1:65" s="2" customFormat="1" ht="44.25" customHeight="1">
      <c r="A166" s="34"/>
      <c r="B166" s="35"/>
      <c r="C166" s="192" t="s">
        <v>312</v>
      </c>
      <c r="D166" s="192" t="s">
        <v>168</v>
      </c>
      <c r="E166" s="193" t="s">
        <v>1064</v>
      </c>
      <c r="F166" s="194" t="s">
        <v>1065</v>
      </c>
      <c r="G166" s="195" t="s">
        <v>630</v>
      </c>
      <c r="H166" s="196">
        <v>18</v>
      </c>
      <c r="I166" s="197"/>
      <c r="J166" s="198">
        <f>ROUND(I166*H166,2)</f>
        <v>0</v>
      </c>
      <c r="K166" s="194" t="s">
        <v>172</v>
      </c>
      <c r="L166" s="39"/>
      <c r="M166" s="199" t="s">
        <v>19</v>
      </c>
      <c r="N166" s="200" t="s">
        <v>42</v>
      </c>
      <c r="O166" s="64"/>
      <c r="P166" s="201">
        <f>O166*H166</f>
        <v>0</v>
      </c>
      <c r="Q166" s="201">
        <v>0</v>
      </c>
      <c r="R166" s="201">
        <f>Q166*H166</f>
        <v>0</v>
      </c>
      <c r="S166" s="201">
        <v>8.2000000000000003E-2</v>
      </c>
      <c r="T166" s="202">
        <f>S166*H166</f>
        <v>1.476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173</v>
      </c>
      <c r="AT166" s="203" t="s">
        <v>168</v>
      </c>
      <c r="AU166" s="203" t="s">
        <v>80</v>
      </c>
      <c r="AY166" s="17" t="s">
        <v>166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78</v>
      </c>
      <c r="BK166" s="204">
        <f>ROUND(I166*H166,2)</f>
        <v>0</v>
      </c>
      <c r="BL166" s="17" t="s">
        <v>173</v>
      </c>
      <c r="BM166" s="203" t="s">
        <v>1066</v>
      </c>
    </row>
    <row r="167" spans="1:65" s="2" customFormat="1" ht="19.5">
      <c r="A167" s="34"/>
      <c r="B167" s="35"/>
      <c r="C167" s="36"/>
      <c r="D167" s="205" t="s">
        <v>175</v>
      </c>
      <c r="E167" s="36"/>
      <c r="F167" s="206" t="s">
        <v>1067</v>
      </c>
      <c r="G167" s="36"/>
      <c r="H167" s="36"/>
      <c r="I167" s="115"/>
      <c r="J167" s="36"/>
      <c r="K167" s="36"/>
      <c r="L167" s="39"/>
      <c r="M167" s="207"/>
      <c r="N167" s="208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175</v>
      </c>
      <c r="AU167" s="17" t="s">
        <v>80</v>
      </c>
    </row>
    <row r="168" spans="1:65" s="13" customFormat="1" ht="11.25">
      <c r="B168" s="209"/>
      <c r="C168" s="210"/>
      <c r="D168" s="205" t="s">
        <v>177</v>
      </c>
      <c r="E168" s="211" t="s">
        <v>19</v>
      </c>
      <c r="F168" s="212" t="s">
        <v>988</v>
      </c>
      <c r="G168" s="210"/>
      <c r="H168" s="211" t="s">
        <v>19</v>
      </c>
      <c r="I168" s="213"/>
      <c r="J168" s="210"/>
      <c r="K168" s="210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177</v>
      </c>
      <c r="AU168" s="218" t="s">
        <v>80</v>
      </c>
      <c r="AV168" s="13" t="s">
        <v>78</v>
      </c>
      <c r="AW168" s="13" t="s">
        <v>33</v>
      </c>
      <c r="AX168" s="13" t="s">
        <v>71</v>
      </c>
      <c r="AY168" s="218" t="s">
        <v>166</v>
      </c>
    </row>
    <row r="169" spans="1:65" s="14" customFormat="1" ht="11.25">
      <c r="B169" s="219"/>
      <c r="C169" s="220"/>
      <c r="D169" s="205" t="s">
        <v>177</v>
      </c>
      <c r="E169" s="221" t="s">
        <v>19</v>
      </c>
      <c r="F169" s="222" t="s">
        <v>200</v>
      </c>
      <c r="G169" s="220"/>
      <c r="H169" s="223">
        <v>6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177</v>
      </c>
      <c r="AU169" s="229" t="s">
        <v>80</v>
      </c>
      <c r="AV169" s="14" t="s">
        <v>80</v>
      </c>
      <c r="AW169" s="14" t="s">
        <v>33</v>
      </c>
      <c r="AX169" s="14" t="s">
        <v>71</v>
      </c>
      <c r="AY169" s="229" t="s">
        <v>166</v>
      </c>
    </row>
    <row r="170" spans="1:65" s="13" customFormat="1" ht="11.25">
      <c r="B170" s="209"/>
      <c r="C170" s="210"/>
      <c r="D170" s="205" t="s">
        <v>177</v>
      </c>
      <c r="E170" s="211" t="s">
        <v>19</v>
      </c>
      <c r="F170" s="212" t="s">
        <v>1062</v>
      </c>
      <c r="G170" s="210"/>
      <c r="H170" s="211" t="s">
        <v>19</v>
      </c>
      <c r="I170" s="213"/>
      <c r="J170" s="210"/>
      <c r="K170" s="210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177</v>
      </c>
      <c r="AU170" s="218" t="s">
        <v>80</v>
      </c>
      <c r="AV170" s="13" t="s">
        <v>78</v>
      </c>
      <c r="AW170" s="13" t="s">
        <v>33</v>
      </c>
      <c r="AX170" s="13" t="s">
        <v>71</v>
      </c>
      <c r="AY170" s="218" t="s">
        <v>166</v>
      </c>
    </row>
    <row r="171" spans="1:65" s="14" customFormat="1" ht="11.25">
      <c r="B171" s="219"/>
      <c r="C171" s="220"/>
      <c r="D171" s="205" t="s">
        <v>177</v>
      </c>
      <c r="E171" s="221" t="s">
        <v>19</v>
      </c>
      <c r="F171" s="222" t="s">
        <v>228</v>
      </c>
      <c r="G171" s="220"/>
      <c r="H171" s="223">
        <v>12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177</v>
      </c>
      <c r="AU171" s="229" t="s">
        <v>80</v>
      </c>
      <c r="AV171" s="14" t="s">
        <v>80</v>
      </c>
      <c r="AW171" s="14" t="s">
        <v>33</v>
      </c>
      <c r="AX171" s="14" t="s">
        <v>71</v>
      </c>
      <c r="AY171" s="229" t="s">
        <v>166</v>
      </c>
    </row>
    <row r="172" spans="1:65" s="15" customFormat="1" ht="11.25">
      <c r="B172" s="230"/>
      <c r="C172" s="231"/>
      <c r="D172" s="205" t="s">
        <v>177</v>
      </c>
      <c r="E172" s="232" t="s">
        <v>19</v>
      </c>
      <c r="F172" s="233" t="s">
        <v>191</v>
      </c>
      <c r="G172" s="231"/>
      <c r="H172" s="234">
        <v>18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177</v>
      </c>
      <c r="AU172" s="240" t="s">
        <v>80</v>
      </c>
      <c r="AV172" s="15" t="s">
        <v>173</v>
      </c>
      <c r="AW172" s="15" t="s">
        <v>33</v>
      </c>
      <c r="AX172" s="15" t="s">
        <v>78</v>
      </c>
      <c r="AY172" s="240" t="s">
        <v>166</v>
      </c>
    </row>
    <row r="173" spans="1:65" s="2" customFormat="1" ht="44.25" customHeight="1">
      <c r="A173" s="34"/>
      <c r="B173" s="35"/>
      <c r="C173" s="192" t="s">
        <v>317</v>
      </c>
      <c r="D173" s="192" t="s">
        <v>168</v>
      </c>
      <c r="E173" s="193" t="s">
        <v>1068</v>
      </c>
      <c r="F173" s="194" t="s">
        <v>1069</v>
      </c>
      <c r="G173" s="195" t="s">
        <v>630</v>
      </c>
      <c r="H173" s="196">
        <v>35</v>
      </c>
      <c r="I173" s="197"/>
      <c r="J173" s="198">
        <f>ROUND(I173*H173,2)</f>
        <v>0</v>
      </c>
      <c r="K173" s="194" t="s">
        <v>172</v>
      </c>
      <c r="L173" s="39"/>
      <c r="M173" s="199" t="s">
        <v>19</v>
      </c>
      <c r="N173" s="200" t="s">
        <v>42</v>
      </c>
      <c r="O173" s="64"/>
      <c r="P173" s="201">
        <f>O173*H173</f>
        <v>0</v>
      </c>
      <c r="Q173" s="201">
        <v>0</v>
      </c>
      <c r="R173" s="201">
        <f>Q173*H173</f>
        <v>0</v>
      </c>
      <c r="S173" s="201">
        <v>4.0000000000000001E-3</v>
      </c>
      <c r="T173" s="202">
        <f>S173*H173</f>
        <v>0.14000000000000001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173</v>
      </c>
      <c r="AT173" s="203" t="s">
        <v>168</v>
      </c>
      <c r="AU173" s="203" t="s">
        <v>80</v>
      </c>
      <c r="AY173" s="17" t="s">
        <v>166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78</v>
      </c>
      <c r="BK173" s="204">
        <f>ROUND(I173*H173,2)</f>
        <v>0</v>
      </c>
      <c r="BL173" s="17" t="s">
        <v>173</v>
      </c>
      <c r="BM173" s="203" t="s">
        <v>1070</v>
      </c>
    </row>
    <row r="174" spans="1:65" s="2" customFormat="1" ht="19.5">
      <c r="A174" s="34"/>
      <c r="B174" s="35"/>
      <c r="C174" s="36"/>
      <c r="D174" s="205" t="s">
        <v>175</v>
      </c>
      <c r="E174" s="36"/>
      <c r="F174" s="206" t="s">
        <v>1067</v>
      </c>
      <c r="G174" s="36"/>
      <c r="H174" s="36"/>
      <c r="I174" s="115"/>
      <c r="J174" s="36"/>
      <c r="K174" s="36"/>
      <c r="L174" s="39"/>
      <c r="M174" s="207"/>
      <c r="N174" s="208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175</v>
      </c>
      <c r="AU174" s="17" t="s">
        <v>80</v>
      </c>
    </row>
    <row r="175" spans="1:65" s="13" customFormat="1" ht="11.25">
      <c r="B175" s="209"/>
      <c r="C175" s="210"/>
      <c r="D175" s="205" t="s">
        <v>177</v>
      </c>
      <c r="E175" s="211" t="s">
        <v>19</v>
      </c>
      <c r="F175" s="212" t="s">
        <v>988</v>
      </c>
      <c r="G175" s="210"/>
      <c r="H175" s="211" t="s">
        <v>19</v>
      </c>
      <c r="I175" s="213"/>
      <c r="J175" s="210"/>
      <c r="K175" s="210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177</v>
      </c>
      <c r="AU175" s="218" t="s">
        <v>80</v>
      </c>
      <c r="AV175" s="13" t="s">
        <v>78</v>
      </c>
      <c r="AW175" s="13" t="s">
        <v>33</v>
      </c>
      <c r="AX175" s="13" t="s">
        <v>71</v>
      </c>
      <c r="AY175" s="218" t="s">
        <v>166</v>
      </c>
    </row>
    <row r="176" spans="1:65" s="14" customFormat="1" ht="11.25">
      <c r="B176" s="219"/>
      <c r="C176" s="220"/>
      <c r="D176" s="205" t="s">
        <v>177</v>
      </c>
      <c r="E176" s="221" t="s">
        <v>19</v>
      </c>
      <c r="F176" s="222" t="s">
        <v>238</v>
      </c>
      <c r="G176" s="220"/>
      <c r="H176" s="223">
        <v>14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177</v>
      </c>
      <c r="AU176" s="229" t="s">
        <v>80</v>
      </c>
      <c r="AV176" s="14" t="s">
        <v>80</v>
      </c>
      <c r="AW176" s="14" t="s">
        <v>33</v>
      </c>
      <c r="AX176" s="14" t="s">
        <v>71</v>
      </c>
      <c r="AY176" s="229" t="s">
        <v>166</v>
      </c>
    </row>
    <row r="177" spans="1:65" s="13" customFormat="1" ht="11.25">
      <c r="B177" s="209"/>
      <c r="C177" s="210"/>
      <c r="D177" s="205" t="s">
        <v>177</v>
      </c>
      <c r="E177" s="211" t="s">
        <v>19</v>
      </c>
      <c r="F177" s="212" t="s">
        <v>1062</v>
      </c>
      <c r="G177" s="210"/>
      <c r="H177" s="211" t="s">
        <v>19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177</v>
      </c>
      <c r="AU177" s="218" t="s">
        <v>80</v>
      </c>
      <c r="AV177" s="13" t="s">
        <v>78</v>
      </c>
      <c r="AW177" s="13" t="s">
        <v>33</v>
      </c>
      <c r="AX177" s="13" t="s">
        <v>71</v>
      </c>
      <c r="AY177" s="218" t="s">
        <v>166</v>
      </c>
    </row>
    <row r="178" spans="1:65" s="14" customFormat="1" ht="11.25">
      <c r="B178" s="219"/>
      <c r="C178" s="220"/>
      <c r="D178" s="205" t="s">
        <v>177</v>
      </c>
      <c r="E178" s="221" t="s">
        <v>19</v>
      </c>
      <c r="F178" s="222" t="s">
        <v>7</v>
      </c>
      <c r="G178" s="220"/>
      <c r="H178" s="223">
        <v>21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177</v>
      </c>
      <c r="AU178" s="229" t="s">
        <v>80</v>
      </c>
      <c r="AV178" s="14" t="s">
        <v>80</v>
      </c>
      <c r="AW178" s="14" t="s">
        <v>33</v>
      </c>
      <c r="AX178" s="14" t="s">
        <v>71</v>
      </c>
      <c r="AY178" s="229" t="s">
        <v>166</v>
      </c>
    </row>
    <row r="179" spans="1:65" s="15" customFormat="1" ht="11.25">
      <c r="B179" s="230"/>
      <c r="C179" s="231"/>
      <c r="D179" s="205" t="s">
        <v>177</v>
      </c>
      <c r="E179" s="232" t="s">
        <v>19</v>
      </c>
      <c r="F179" s="233" t="s">
        <v>191</v>
      </c>
      <c r="G179" s="231"/>
      <c r="H179" s="234">
        <v>35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177</v>
      </c>
      <c r="AU179" s="240" t="s">
        <v>80</v>
      </c>
      <c r="AV179" s="15" t="s">
        <v>173</v>
      </c>
      <c r="AW179" s="15" t="s">
        <v>33</v>
      </c>
      <c r="AX179" s="15" t="s">
        <v>78</v>
      </c>
      <c r="AY179" s="240" t="s">
        <v>166</v>
      </c>
    </row>
    <row r="180" spans="1:65" s="2" customFormat="1" ht="21.75" customHeight="1">
      <c r="A180" s="34"/>
      <c r="B180" s="35"/>
      <c r="C180" s="192" t="s">
        <v>323</v>
      </c>
      <c r="D180" s="192" t="s">
        <v>168</v>
      </c>
      <c r="E180" s="193" t="s">
        <v>1071</v>
      </c>
      <c r="F180" s="194" t="s">
        <v>1072</v>
      </c>
      <c r="G180" s="195" t="s">
        <v>171</v>
      </c>
      <c r="H180" s="196">
        <v>69</v>
      </c>
      <c r="I180" s="197"/>
      <c r="J180" s="198">
        <f>ROUND(I180*H180,2)</f>
        <v>0</v>
      </c>
      <c r="K180" s="194" t="s">
        <v>172</v>
      </c>
      <c r="L180" s="39"/>
      <c r="M180" s="199" t="s">
        <v>19</v>
      </c>
      <c r="N180" s="200" t="s">
        <v>42</v>
      </c>
      <c r="O180" s="64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173</v>
      </c>
      <c r="AT180" s="203" t="s">
        <v>168</v>
      </c>
      <c r="AU180" s="203" t="s">
        <v>80</v>
      </c>
      <c r="AY180" s="17" t="s">
        <v>166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78</v>
      </c>
      <c r="BK180" s="204">
        <f>ROUND(I180*H180,2)</f>
        <v>0</v>
      </c>
      <c r="BL180" s="17" t="s">
        <v>173</v>
      </c>
      <c r="BM180" s="203" t="s">
        <v>1073</v>
      </c>
    </row>
    <row r="181" spans="1:65" s="13" customFormat="1" ht="11.25">
      <c r="B181" s="209"/>
      <c r="C181" s="210"/>
      <c r="D181" s="205" t="s">
        <v>177</v>
      </c>
      <c r="E181" s="211" t="s">
        <v>19</v>
      </c>
      <c r="F181" s="212" t="s">
        <v>1074</v>
      </c>
      <c r="G181" s="210"/>
      <c r="H181" s="211" t="s">
        <v>19</v>
      </c>
      <c r="I181" s="213"/>
      <c r="J181" s="210"/>
      <c r="K181" s="210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177</v>
      </c>
      <c r="AU181" s="218" t="s">
        <v>80</v>
      </c>
      <c r="AV181" s="13" t="s">
        <v>78</v>
      </c>
      <c r="AW181" s="13" t="s">
        <v>33</v>
      </c>
      <c r="AX181" s="13" t="s">
        <v>71</v>
      </c>
      <c r="AY181" s="218" t="s">
        <v>166</v>
      </c>
    </row>
    <row r="182" spans="1:65" s="14" customFormat="1" ht="11.25">
      <c r="B182" s="219"/>
      <c r="C182" s="220"/>
      <c r="D182" s="205" t="s">
        <v>177</v>
      </c>
      <c r="E182" s="221" t="s">
        <v>19</v>
      </c>
      <c r="F182" s="222" t="s">
        <v>1075</v>
      </c>
      <c r="G182" s="220"/>
      <c r="H182" s="223">
        <v>21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177</v>
      </c>
      <c r="AU182" s="229" t="s">
        <v>80</v>
      </c>
      <c r="AV182" s="14" t="s">
        <v>80</v>
      </c>
      <c r="AW182" s="14" t="s">
        <v>33</v>
      </c>
      <c r="AX182" s="14" t="s">
        <v>71</v>
      </c>
      <c r="AY182" s="229" t="s">
        <v>166</v>
      </c>
    </row>
    <row r="183" spans="1:65" s="14" customFormat="1" ht="11.25">
      <c r="B183" s="219"/>
      <c r="C183" s="220"/>
      <c r="D183" s="205" t="s">
        <v>177</v>
      </c>
      <c r="E183" s="221" t="s">
        <v>19</v>
      </c>
      <c r="F183" s="222" t="s">
        <v>1076</v>
      </c>
      <c r="G183" s="220"/>
      <c r="H183" s="223">
        <v>48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177</v>
      </c>
      <c r="AU183" s="229" t="s">
        <v>80</v>
      </c>
      <c r="AV183" s="14" t="s">
        <v>80</v>
      </c>
      <c r="AW183" s="14" t="s">
        <v>33</v>
      </c>
      <c r="AX183" s="14" t="s">
        <v>71</v>
      </c>
      <c r="AY183" s="229" t="s">
        <v>166</v>
      </c>
    </row>
    <row r="184" spans="1:65" s="15" customFormat="1" ht="11.25">
      <c r="B184" s="230"/>
      <c r="C184" s="231"/>
      <c r="D184" s="205" t="s">
        <v>177</v>
      </c>
      <c r="E184" s="232" t="s">
        <v>19</v>
      </c>
      <c r="F184" s="233" t="s">
        <v>191</v>
      </c>
      <c r="G184" s="231"/>
      <c r="H184" s="234">
        <v>69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177</v>
      </c>
      <c r="AU184" s="240" t="s">
        <v>80</v>
      </c>
      <c r="AV184" s="15" t="s">
        <v>173</v>
      </c>
      <c r="AW184" s="15" t="s">
        <v>33</v>
      </c>
      <c r="AX184" s="15" t="s">
        <v>78</v>
      </c>
      <c r="AY184" s="240" t="s">
        <v>166</v>
      </c>
    </row>
    <row r="185" spans="1:65" s="12" customFormat="1" ht="22.9" customHeight="1">
      <c r="B185" s="176"/>
      <c r="C185" s="177"/>
      <c r="D185" s="178" t="s">
        <v>70</v>
      </c>
      <c r="E185" s="190" t="s">
        <v>838</v>
      </c>
      <c r="F185" s="190" t="s">
        <v>839</v>
      </c>
      <c r="G185" s="177"/>
      <c r="H185" s="177"/>
      <c r="I185" s="180"/>
      <c r="J185" s="191">
        <f>BK185</f>
        <v>0</v>
      </c>
      <c r="K185" s="177"/>
      <c r="L185" s="182"/>
      <c r="M185" s="183"/>
      <c r="N185" s="184"/>
      <c r="O185" s="184"/>
      <c r="P185" s="185">
        <f>SUM(P186:P192)</f>
        <v>0</v>
      </c>
      <c r="Q185" s="184"/>
      <c r="R185" s="185">
        <f>SUM(R186:R192)</f>
        <v>0</v>
      </c>
      <c r="S185" s="184"/>
      <c r="T185" s="186">
        <f>SUM(T186:T192)</f>
        <v>0</v>
      </c>
      <c r="AR185" s="187" t="s">
        <v>78</v>
      </c>
      <c r="AT185" s="188" t="s">
        <v>70</v>
      </c>
      <c r="AU185" s="188" t="s">
        <v>78</v>
      </c>
      <c r="AY185" s="187" t="s">
        <v>166</v>
      </c>
      <c r="BK185" s="189">
        <f>SUM(BK186:BK192)</f>
        <v>0</v>
      </c>
    </row>
    <row r="186" spans="1:65" s="2" customFormat="1" ht="21.75" customHeight="1">
      <c r="A186" s="34"/>
      <c r="B186" s="35"/>
      <c r="C186" s="192" t="s">
        <v>327</v>
      </c>
      <c r="D186" s="192" t="s">
        <v>168</v>
      </c>
      <c r="E186" s="193" t="s">
        <v>841</v>
      </c>
      <c r="F186" s="194" t="s">
        <v>842</v>
      </c>
      <c r="G186" s="195" t="s">
        <v>334</v>
      </c>
      <c r="H186" s="196">
        <v>21.866</v>
      </c>
      <c r="I186" s="197"/>
      <c r="J186" s="198">
        <f>ROUND(I186*H186,2)</f>
        <v>0</v>
      </c>
      <c r="K186" s="194" t="s">
        <v>172</v>
      </c>
      <c r="L186" s="39"/>
      <c r="M186" s="199" t="s">
        <v>19</v>
      </c>
      <c r="N186" s="200" t="s">
        <v>42</v>
      </c>
      <c r="O186" s="64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173</v>
      </c>
      <c r="AT186" s="203" t="s">
        <v>168</v>
      </c>
      <c r="AU186" s="203" t="s">
        <v>80</v>
      </c>
      <c r="AY186" s="17" t="s">
        <v>166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78</v>
      </c>
      <c r="BK186" s="204">
        <f>ROUND(I186*H186,2)</f>
        <v>0</v>
      </c>
      <c r="BL186" s="17" t="s">
        <v>173</v>
      </c>
      <c r="BM186" s="203" t="s">
        <v>1077</v>
      </c>
    </row>
    <row r="187" spans="1:65" s="2" customFormat="1" ht="33" customHeight="1">
      <c r="A187" s="34"/>
      <c r="B187" s="35"/>
      <c r="C187" s="192" t="s">
        <v>331</v>
      </c>
      <c r="D187" s="192" t="s">
        <v>168</v>
      </c>
      <c r="E187" s="193" t="s">
        <v>1078</v>
      </c>
      <c r="F187" s="194" t="s">
        <v>1079</v>
      </c>
      <c r="G187" s="195" t="s">
        <v>334</v>
      </c>
      <c r="H187" s="196">
        <v>21.866</v>
      </c>
      <c r="I187" s="197"/>
      <c r="J187" s="198">
        <f>ROUND(I187*H187,2)</f>
        <v>0</v>
      </c>
      <c r="K187" s="194" t="s">
        <v>172</v>
      </c>
      <c r="L187" s="39"/>
      <c r="M187" s="199" t="s">
        <v>19</v>
      </c>
      <c r="N187" s="200" t="s">
        <v>42</v>
      </c>
      <c r="O187" s="64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173</v>
      </c>
      <c r="AT187" s="203" t="s">
        <v>168</v>
      </c>
      <c r="AU187" s="203" t="s">
        <v>80</v>
      </c>
      <c r="AY187" s="17" t="s">
        <v>166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78</v>
      </c>
      <c r="BK187" s="204">
        <f>ROUND(I187*H187,2)</f>
        <v>0</v>
      </c>
      <c r="BL187" s="17" t="s">
        <v>173</v>
      </c>
      <c r="BM187" s="203" t="s">
        <v>1080</v>
      </c>
    </row>
    <row r="188" spans="1:65" s="2" customFormat="1" ht="33" customHeight="1">
      <c r="A188" s="34"/>
      <c r="B188" s="35"/>
      <c r="C188" s="192" t="s">
        <v>337</v>
      </c>
      <c r="D188" s="192" t="s">
        <v>168</v>
      </c>
      <c r="E188" s="193" t="s">
        <v>1081</v>
      </c>
      <c r="F188" s="194" t="s">
        <v>1082</v>
      </c>
      <c r="G188" s="195" t="s">
        <v>334</v>
      </c>
      <c r="H188" s="196">
        <v>415.45400000000001</v>
      </c>
      <c r="I188" s="197"/>
      <c r="J188" s="198">
        <f>ROUND(I188*H188,2)</f>
        <v>0</v>
      </c>
      <c r="K188" s="194" t="s">
        <v>172</v>
      </c>
      <c r="L188" s="39"/>
      <c r="M188" s="199" t="s">
        <v>19</v>
      </c>
      <c r="N188" s="200" t="s">
        <v>42</v>
      </c>
      <c r="O188" s="64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173</v>
      </c>
      <c r="AT188" s="203" t="s">
        <v>168</v>
      </c>
      <c r="AU188" s="203" t="s">
        <v>80</v>
      </c>
      <c r="AY188" s="17" t="s">
        <v>166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78</v>
      </c>
      <c r="BK188" s="204">
        <f>ROUND(I188*H188,2)</f>
        <v>0</v>
      </c>
      <c r="BL188" s="17" t="s">
        <v>173</v>
      </c>
      <c r="BM188" s="203" t="s">
        <v>1083</v>
      </c>
    </row>
    <row r="189" spans="1:65" s="2" customFormat="1" ht="19.5">
      <c r="A189" s="34"/>
      <c r="B189" s="35"/>
      <c r="C189" s="36"/>
      <c r="D189" s="205" t="s">
        <v>175</v>
      </c>
      <c r="E189" s="36"/>
      <c r="F189" s="206" t="s">
        <v>1084</v>
      </c>
      <c r="G189" s="36"/>
      <c r="H189" s="36"/>
      <c r="I189" s="115"/>
      <c r="J189" s="36"/>
      <c r="K189" s="36"/>
      <c r="L189" s="39"/>
      <c r="M189" s="207"/>
      <c r="N189" s="208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175</v>
      </c>
      <c r="AU189" s="17" t="s">
        <v>80</v>
      </c>
    </row>
    <row r="190" spans="1:65" s="14" customFormat="1" ht="11.25">
      <c r="B190" s="219"/>
      <c r="C190" s="220"/>
      <c r="D190" s="205" t="s">
        <v>177</v>
      </c>
      <c r="E190" s="220"/>
      <c r="F190" s="222" t="s">
        <v>1085</v>
      </c>
      <c r="G190" s="220"/>
      <c r="H190" s="223">
        <v>415.45400000000001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177</v>
      </c>
      <c r="AU190" s="229" t="s">
        <v>80</v>
      </c>
      <c r="AV190" s="14" t="s">
        <v>80</v>
      </c>
      <c r="AW190" s="14" t="s">
        <v>4</v>
      </c>
      <c r="AX190" s="14" t="s">
        <v>78</v>
      </c>
      <c r="AY190" s="229" t="s">
        <v>166</v>
      </c>
    </row>
    <row r="191" spans="1:65" s="2" customFormat="1" ht="33" customHeight="1">
      <c r="A191" s="34"/>
      <c r="B191" s="35"/>
      <c r="C191" s="192" t="s">
        <v>344</v>
      </c>
      <c r="D191" s="192" t="s">
        <v>168</v>
      </c>
      <c r="E191" s="193" t="s">
        <v>1086</v>
      </c>
      <c r="F191" s="194" t="s">
        <v>855</v>
      </c>
      <c r="G191" s="195" t="s">
        <v>334</v>
      </c>
      <c r="H191" s="196">
        <v>15.752000000000001</v>
      </c>
      <c r="I191" s="197"/>
      <c r="J191" s="198">
        <f>ROUND(I191*H191,2)</f>
        <v>0</v>
      </c>
      <c r="K191" s="194" t="s">
        <v>172</v>
      </c>
      <c r="L191" s="39"/>
      <c r="M191" s="199" t="s">
        <v>19</v>
      </c>
      <c r="N191" s="200" t="s">
        <v>42</v>
      </c>
      <c r="O191" s="64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173</v>
      </c>
      <c r="AT191" s="203" t="s">
        <v>168</v>
      </c>
      <c r="AU191" s="203" t="s">
        <v>80</v>
      </c>
      <c r="AY191" s="17" t="s">
        <v>166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78</v>
      </c>
      <c r="BK191" s="204">
        <f>ROUND(I191*H191,2)</f>
        <v>0</v>
      </c>
      <c r="BL191" s="17" t="s">
        <v>173</v>
      </c>
      <c r="BM191" s="203" t="s">
        <v>1087</v>
      </c>
    </row>
    <row r="192" spans="1:65" s="2" customFormat="1" ht="33" customHeight="1">
      <c r="A192" s="34"/>
      <c r="B192" s="35"/>
      <c r="C192" s="192" t="s">
        <v>351</v>
      </c>
      <c r="D192" s="192" t="s">
        <v>168</v>
      </c>
      <c r="E192" s="193" t="s">
        <v>859</v>
      </c>
      <c r="F192" s="194" t="s">
        <v>860</v>
      </c>
      <c r="G192" s="195" t="s">
        <v>334</v>
      </c>
      <c r="H192" s="196">
        <v>1.264</v>
      </c>
      <c r="I192" s="197"/>
      <c r="J192" s="198">
        <f>ROUND(I192*H192,2)</f>
        <v>0</v>
      </c>
      <c r="K192" s="194" t="s">
        <v>172</v>
      </c>
      <c r="L192" s="39"/>
      <c r="M192" s="199" t="s">
        <v>19</v>
      </c>
      <c r="N192" s="200" t="s">
        <v>42</v>
      </c>
      <c r="O192" s="64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173</v>
      </c>
      <c r="AT192" s="203" t="s">
        <v>168</v>
      </c>
      <c r="AU192" s="203" t="s">
        <v>80</v>
      </c>
      <c r="AY192" s="17" t="s">
        <v>166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78</v>
      </c>
      <c r="BK192" s="204">
        <f>ROUND(I192*H192,2)</f>
        <v>0</v>
      </c>
      <c r="BL192" s="17" t="s">
        <v>173</v>
      </c>
      <c r="BM192" s="203" t="s">
        <v>1088</v>
      </c>
    </row>
    <row r="193" spans="1:65" s="12" customFormat="1" ht="22.9" customHeight="1">
      <c r="B193" s="176"/>
      <c r="C193" s="177"/>
      <c r="D193" s="178" t="s">
        <v>70</v>
      </c>
      <c r="E193" s="190" t="s">
        <v>872</v>
      </c>
      <c r="F193" s="190" t="s">
        <v>873</v>
      </c>
      <c r="G193" s="177"/>
      <c r="H193" s="177"/>
      <c r="I193" s="180"/>
      <c r="J193" s="191">
        <f>BK193</f>
        <v>0</v>
      </c>
      <c r="K193" s="177"/>
      <c r="L193" s="182"/>
      <c r="M193" s="183"/>
      <c r="N193" s="184"/>
      <c r="O193" s="184"/>
      <c r="P193" s="185">
        <f>P194</f>
        <v>0</v>
      </c>
      <c r="Q193" s="184"/>
      <c r="R193" s="185">
        <f>R194</f>
        <v>0</v>
      </c>
      <c r="S193" s="184"/>
      <c r="T193" s="186">
        <f>T194</f>
        <v>0</v>
      </c>
      <c r="AR193" s="187" t="s">
        <v>78</v>
      </c>
      <c r="AT193" s="188" t="s">
        <v>70</v>
      </c>
      <c r="AU193" s="188" t="s">
        <v>78</v>
      </c>
      <c r="AY193" s="187" t="s">
        <v>166</v>
      </c>
      <c r="BK193" s="189">
        <f>BK194</f>
        <v>0</v>
      </c>
    </row>
    <row r="194" spans="1:65" s="2" customFormat="1" ht="33" customHeight="1">
      <c r="A194" s="34"/>
      <c r="B194" s="35"/>
      <c r="C194" s="192" t="s">
        <v>359</v>
      </c>
      <c r="D194" s="192" t="s">
        <v>168</v>
      </c>
      <c r="E194" s="193" t="s">
        <v>1089</v>
      </c>
      <c r="F194" s="194" t="s">
        <v>1090</v>
      </c>
      <c r="G194" s="195" t="s">
        <v>334</v>
      </c>
      <c r="H194" s="196">
        <v>57.619</v>
      </c>
      <c r="I194" s="197"/>
      <c r="J194" s="198">
        <f>ROUND(I194*H194,2)</f>
        <v>0</v>
      </c>
      <c r="K194" s="194" t="s">
        <v>172</v>
      </c>
      <c r="L194" s="39"/>
      <c r="M194" s="258" t="s">
        <v>19</v>
      </c>
      <c r="N194" s="259" t="s">
        <v>42</v>
      </c>
      <c r="O194" s="253"/>
      <c r="P194" s="260">
        <f>O194*H194</f>
        <v>0</v>
      </c>
      <c r="Q194" s="260">
        <v>0</v>
      </c>
      <c r="R194" s="260">
        <f>Q194*H194</f>
        <v>0</v>
      </c>
      <c r="S194" s="260">
        <v>0</v>
      </c>
      <c r="T194" s="26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173</v>
      </c>
      <c r="AT194" s="203" t="s">
        <v>168</v>
      </c>
      <c r="AU194" s="203" t="s">
        <v>80</v>
      </c>
      <c r="AY194" s="17" t="s">
        <v>166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78</v>
      </c>
      <c r="BK194" s="204">
        <f>ROUND(I194*H194,2)</f>
        <v>0</v>
      </c>
      <c r="BL194" s="17" t="s">
        <v>173</v>
      </c>
      <c r="BM194" s="203" t="s">
        <v>1091</v>
      </c>
    </row>
    <row r="195" spans="1:65" s="2" customFormat="1" ht="6.95" customHeight="1">
      <c r="A195" s="34"/>
      <c r="B195" s="47"/>
      <c r="C195" s="48"/>
      <c r="D195" s="48"/>
      <c r="E195" s="48"/>
      <c r="F195" s="48"/>
      <c r="G195" s="48"/>
      <c r="H195" s="48"/>
      <c r="I195" s="142"/>
      <c r="J195" s="48"/>
      <c r="K195" s="48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v6CbwrIoLZeoYecJ1AOU0ubqg8XGOp0W1ZVcJ9Kn3DhxjP/latWyEhZ7rbsFa38B6SZTD1aXp6rVBOmRohybnA==" saltValue="TwoZ5QRpr0HEkx7NnZ4MQuuGNa+x/n1UrgZxqYb1LXS3n24B5g4dzrYUFkejXZKsJzTLfNQh+3lnLTQzht1dKQ==" spinCount="100000" sheet="1" objects="1" scenarios="1" formatColumns="0" formatRows="0" autoFilter="0"/>
  <autoFilter ref="C90:K194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97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1092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ROUND(J93,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ROUND((SUM(BE93:BE178)),  2)</f>
        <v>0</v>
      </c>
      <c r="G35" s="34"/>
      <c r="H35" s="34"/>
      <c r="I35" s="131">
        <v>0.21</v>
      </c>
      <c r="J35" s="130">
        <f>ROUND(((SUM(BE93:BE178))*I35),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ROUND((SUM(BF93:BF178)),  2)</f>
        <v>0</v>
      </c>
      <c r="G36" s="34"/>
      <c r="H36" s="34"/>
      <c r="I36" s="131">
        <v>0.15</v>
      </c>
      <c r="J36" s="130">
        <f>ROUND(((SUM(BF93:BF178))*I36),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ROUND((SUM(BG93:BG178)),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ROUND((SUM(BH93:BH178)),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ROUND((SUM(BI93:BI178)),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101.4 - Mobiliář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J93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J94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135</v>
      </c>
      <c r="E65" s="160"/>
      <c r="F65" s="160"/>
      <c r="G65" s="160"/>
      <c r="H65" s="160"/>
      <c r="I65" s="161"/>
      <c r="J65" s="162">
        <f>J95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136</v>
      </c>
      <c r="E66" s="160"/>
      <c r="F66" s="160"/>
      <c r="G66" s="160"/>
      <c r="H66" s="160"/>
      <c r="I66" s="161"/>
      <c r="J66" s="162">
        <f>J129</f>
        <v>0</v>
      </c>
      <c r="K66" s="97"/>
      <c r="L66" s="163"/>
    </row>
    <row r="67" spans="1:31" s="10" customFormat="1" ht="19.899999999999999" customHeight="1">
      <c r="B67" s="158"/>
      <c r="C67" s="97"/>
      <c r="D67" s="159" t="s">
        <v>138</v>
      </c>
      <c r="E67" s="160"/>
      <c r="F67" s="160"/>
      <c r="G67" s="160"/>
      <c r="H67" s="160"/>
      <c r="I67" s="161"/>
      <c r="J67" s="162">
        <f>J132</f>
        <v>0</v>
      </c>
      <c r="K67" s="97"/>
      <c r="L67" s="163"/>
    </row>
    <row r="68" spans="1:31" s="10" customFormat="1" ht="19.899999999999999" customHeight="1">
      <c r="B68" s="158"/>
      <c r="C68" s="97"/>
      <c r="D68" s="159" t="s">
        <v>141</v>
      </c>
      <c r="E68" s="160"/>
      <c r="F68" s="160"/>
      <c r="G68" s="160"/>
      <c r="H68" s="160"/>
      <c r="I68" s="161"/>
      <c r="J68" s="162">
        <f>J138</f>
        <v>0</v>
      </c>
      <c r="K68" s="97"/>
      <c r="L68" s="163"/>
    </row>
    <row r="69" spans="1:31" s="10" customFormat="1" ht="19.899999999999999" customHeight="1">
      <c r="B69" s="158"/>
      <c r="C69" s="97"/>
      <c r="D69" s="159" t="s">
        <v>143</v>
      </c>
      <c r="E69" s="160"/>
      <c r="F69" s="160"/>
      <c r="G69" s="160"/>
      <c r="H69" s="160"/>
      <c r="I69" s="161"/>
      <c r="J69" s="162">
        <f>J167</f>
        <v>0</v>
      </c>
      <c r="K69" s="97"/>
      <c r="L69" s="163"/>
    </row>
    <row r="70" spans="1:31" s="9" customFormat="1" ht="24.95" customHeight="1">
      <c r="B70" s="151"/>
      <c r="C70" s="152"/>
      <c r="D70" s="153" t="s">
        <v>144</v>
      </c>
      <c r="E70" s="154"/>
      <c r="F70" s="154"/>
      <c r="G70" s="154"/>
      <c r="H70" s="154"/>
      <c r="I70" s="155"/>
      <c r="J70" s="156">
        <f>J169</f>
        <v>0</v>
      </c>
      <c r="K70" s="152"/>
      <c r="L70" s="157"/>
    </row>
    <row r="71" spans="1:31" s="10" customFormat="1" ht="19.899999999999999" customHeight="1">
      <c r="B71" s="158"/>
      <c r="C71" s="97"/>
      <c r="D71" s="159" t="s">
        <v>1093</v>
      </c>
      <c r="E71" s="160"/>
      <c r="F71" s="160"/>
      <c r="G71" s="160"/>
      <c r="H71" s="160"/>
      <c r="I71" s="161"/>
      <c r="J71" s="162">
        <f>J170</f>
        <v>0</v>
      </c>
      <c r="K71" s="97"/>
      <c r="L71" s="163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142"/>
      <c r="J73" s="48"/>
      <c r="K73" s="48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145"/>
      <c r="J77" s="50"/>
      <c r="K77" s="50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151</v>
      </c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16" t="str">
        <f>E7</f>
        <v>Dopravní terminál v Bohumíně – Přednádražní prostor</v>
      </c>
      <c r="F81" s="317"/>
      <c r="G81" s="317"/>
      <c r="H81" s="317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126</v>
      </c>
      <c r="D82" s="22"/>
      <c r="E82" s="22"/>
      <c r="F82" s="22"/>
      <c r="G82" s="22"/>
      <c r="H82" s="22"/>
      <c r="I82" s="108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16" t="s">
        <v>127</v>
      </c>
      <c r="F83" s="318"/>
      <c r="G83" s="318"/>
      <c r="H83" s="318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128</v>
      </c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270" t="str">
        <f>E11</f>
        <v>SO 101.4 - Mobiliář</v>
      </c>
      <c r="F85" s="318"/>
      <c r="G85" s="318"/>
      <c r="H85" s="318"/>
      <c r="I85" s="115"/>
      <c r="J85" s="36"/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>Bohumín</v>
      </c>
      <c r="G87" s="36"/>
      <c r="H87" s="36"/>
      <c r="I87" s="117" t="s">
        <v>23</v>
      </c>
      <c r="J87" s="59" t="str">
        <f>IF(J14="","",J14)</f>
        <v>26. 11. 2019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40.15" customHeight="1">
      <c r="A89" s="34"/>
      <c r="B89" s="35"/>
      <c r="C89" s="29" t="s">
        <v>25</v>
      </c>
      <c r="D89" s="36"/>
      <c r="E89" s="36"/>
      <c r="F89" s="27" t="str">
        <f>E17</f>
        <v>Město Bohumín, Masarykova 158, 735 81 Bohumín</v>
      </c>
      <c r="G89" s="36"/>
      <c r="H89" s="36"/>
      <c r="I89" s="117" t="s">
        <v>31</v>
      </c>
      <c r="J89" s="32" t="str">
        <f>E23</f>
        <v>HaskoningDHV Czech Republic, spol. s r.o.</v>
      </c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40.15" customHeight="1">
      <c r="A90" s="34"/>
      <c r="B90" s="35"/>
      <c r="C90" s="29" t="s">
        <v>29</v>
      </c>
      <c r="D90" s="36"/>
      <c r="E90" s="36"/>
      <c r="F90" s="27" t="str">
        <f>IF(E20="","",E20)</f>
        <v>Vyplň údaj</v>
      </c>
      <c r="G90" s="36"/>
      <c r="H90" s="36"/>
      <c r="I90" s="117" t="s">
        <v>34</v>
      </c>
      <c r="J90" s="32" t="str">
        <f>E26</f>
        <v>HaskoningDHV Czech Republic, spol. s r.o.</v>
      </c>
      <c r="K90" s="36"/>
      <c r="L90" s="11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115"/>
      <c r="J91" s="36"/>
      <c r="K91" s="36"/>
      <c r="L91" s="11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64"/>
      <c r="B92" s="165"/>
      <c r="C92" s="166" t="s">
        <v>152</v>
      </c>
      <c r="D92" s="167" t="s">
        <v>56</v>
      </c>
      <c r="E92" s="167" t="s">
        <v>52</v>
      </c>
      <c r="F92" s="167" t="s">
        <v>53</v>
      </c>
      <c r="G92" s="167" t="s">
        <v>153</v>
      </c>
      <c r="H92" s="167" t="s">
        <v>154</v>
      </c>
      <c r="I92" s="168" t="s">
        <v>155</v>
      </c>
      <c r="J92" s="167" t="s">
        <v>132</v>
      </c>
      <c r="K92" s="169" t="s">
        <v>156</v>
      </c>
      <c r="L92" s="170"/>
      <c r="M92" s="68" t="s">
        <v>19</v>
      </c>
      <c r="N92" s="69" t="s">
        <v>41</v>
      </c>
      <c r="O92" s="69" t="s">
        <v>157</v>
      </c>
      <c r="P92" s="69" t="s">
        <v>158</v>
      </c>
      <c r="Q92" s="69" t="s">
        <v>159</v>
      </c>
      <c r="R92" s="69" t="s">
        <v>160</v>
      </c>
      <c r="S92" s="69" t="s">
        <v>161</v>
      </c>
      <c r="T92" s="70" t="s">
        <v>162</v>
      </c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</row>
    <row r="93" spans="1:65" s="2" customFormat="1" ht="22.9" customHeight="1">
      <c r="A93" s="34"/>
      <c r="B93" s="35"/>
      <c r="C93" s="75" t="s">
        <v>163</v>
      </c>
      <c r="D93" s="36"/>
      <c r="E93" s="36"/>
      <c r="F93" s="36"/>
      <c r="G93" s="36"/>
      <c r="H93" s="36"/>
      <c r="I93" s="115"/>
      <c r="J93" s="171">
        <f>BK93</f>
        <v>0</v>
      </c>
      <c r="K93" s="36"/>
      <c r="L93" s="39"/>
      <c r="M93" s="71"/>
      <c r="N93" s="172"/>
      <c r="O93" s="72"/>
      <c r="P93" s="173">
        <f>P94+P169</f>
        <v>0</v>
      </c>
      <c r="Q93" s="72"/>
      <c r="R93" s="173">
        <f>R94+R169</f>
        <v>203.33428469877998</v>
      </c>
      <c r="S93" s="72"/>
      <c r="T93" s="174">
        <f>T94+T169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70</v>
      </c>
      <c r="AU93" s="17" t="s">
        <v>133</v>
      </c>
      <c r="BK93" s="175">
        <f>BK94+BK169</f>
        <v>0</v>
      </c>
    </row>
    <row r="94" spans="1:65" s="12" customFormat="1" ht="25.9" customHeight="1">
      <c r="B94" s="176"/>
      <c r="C94" s="177"/>
      <c r="D94" s="178" t="s">
        <v>70</v>
      </c>
      <c r="E94" s="179" t="s">
        <v>164</v>
      </c>
      <c r="F94" s="179" t="s">
        <v>165</v>
      </c>
      <c r="G94" s="177"/>
      <c r="H94" s="177"/>
      <c r="I94" s="180"/>
      <c r="J94" s="181">
        <f>BK94</f>
        <v>0</v>
      </c>
      <c r="K94" s="177"/>
      <c r="L94" s="182"/>
      <c r="M94" s="183"/>
      <c r="N94" s="184"/>
      <c r="O94" s="184"/>
      <c r="P94" s="185">
        <f>P95+P129+P132+P138+P167</f>
        <v>0</v>
      </c>
      <c r="Q94" s="184"/>
      <c r="R94" s="185">
        <f>R95+R129+R132+R138+R167</f>
        <v>183.24732269877998</v>
      </c>
      <c r="S94" s="184"/>
      <c r="T94" s="186">
        <f>T95+T129+T132+T138+T167</f>
        <v>0</v>
      </c>
      <c r="AR94" s="187" t="s">
        <v>78</v>
      </c>
      <c r="AT94" s="188" t="s">
        <v>70</v>
      </c>
      <c r="AU94" s="188" t="s">
        <v>71</v>
      </c>
      <c r="AY94" s="187" t="s">
        <v>166</v>
      </c>
      <c r="BK94" s="189">
        <f>BK95+BK129+BK132+BK138+BK167</f>
        <v>0</v>
      </c>
    </row>
    <row r="95" spans="1:65" s="12" customFormat="1" ht="22.9" customHeight="1">
      <c r="B95" s="176"/>
      <c r="C95" s="177"/>
      <c r="D95" s="178" t="s">
        <v>70</v>
      </c>
      <c r="E95" s="190" t="s">
        <v>78</v>
      </c>
      <c r="F95" s="190" t="s">
        <v>167</v>
      </c>
      <c r="G95" s="177"/>
      <c r="H95" s="177"/>
      <c r="I95" s="180"/>
      <c r="J95" s="191">
        <f>BK95</f>
        <v>0</v>
      </c>
      <c r="K95" s="177"/>
      <c r="L95" s="182"/>
      <c r="M95" s="183"/>
      <c r="N95" s="184"/>
      <c r="O95" s="184"/>
      <c r="P95" s="185">
        <f>SUM(P96:P128)</f>
        <v>0</v>
      </c>
      <c r="Q95" s="184"/>
      <c r="R95" s="185">
        <f>SUM(R96:R128)</f>
        <v>0</v>
      </c>
      <c r="S95" s="184"/>
      <c r="T95" s="186">
        <f>SUM(T96:T128)</f>
        <v>0</v>
      </c>
      <c r="AR95" s="187" t="s">
        <v>78</v>
      </c>
      <c r="AT95" s="188" t="s">
        <v>70</v>
      </c>
      <c r="AU95" s="188" t="s">
        <v>78</v>
      </c>
      <c r="AY95" s="187" t="s">
        <v>166</v>
      </c>
      <c r="BK95" s="189">
        <f>SUM(BK96:BK128)</f>
        <v>0</v>
      </c>
    </row>
    <row r="96" spans="1:65" s="2" customFormat="1" ht="44.25" customHeight="1">
      <c r="A96" s="34"/>
      <c r="B96" s="35"/>
      <c r="C96" s="192" t="s">
        <v>78</v>
      </c>
      <c r="D96" s="192" t="s">
        <v>168</v>
      </c>
      <c r="E96" s="193" t="s">
        <v>263</v>
      </c>
      <c r="F96" s="194" t="s">
        <v>264</v>
      </c>
      <c r="G96" s="195" t="s">
        <v>245</v>
      </c>
      <c r="H96" s="196">
        <v>61.314</v>
      </c>
      <c r="I96" s="197"/>
      <c r="J96" s="198">
        <f>ROUND(I96*H96,2)</f>
        <v>0</v>
      </c>
      <c r="K96" s="194" t="s">
        <v>172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173</v>
      </c>
      <c r="AT96" s="203" t="s">
        <v>168</v>
      </c>
      <c r="AU96" s="203" t="s">
        <v>80</v>
      </c>
      <c r="AY96" s="17" t="s">
        <v>166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173</v>
      </c>
      <c r="BM96" s="203" t="s">
        <v>1094</v>
      </c>
    </row>
    <row r="97" spans="1:51" s="2" customFormat="1" ht="19.5">
      <c r="A97" s="34"/>
      <c r="B97" s="35"/>
      <c r="C97" s="36"/>
      <c r="D97" s="205" t="s">
        <v>175</v>
      </c>
      <c r="E97" s="36"/>
      <c r="F97" s="206" t="s">
        <v>176</v>
      </c>
      <c r="G97" s="36"/>
      <c r="H97" s="36"/>
      <c r="I97" s="115"/>
      <c r="J97" s="36"/>
      <c r="K97" s="36"/>
      <c r="L97" s="39"/>
      <c r="M97" s="207"/>
      <c r="N97" s="20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175</v>
      </c>
      <c r="AU97" s="17" t="s">
        <v>80</v>
      </c>
    </row>
    <row r="98" spans="1:51" s="13" customFormat="1" ht="11.25">
      <c r="B98" s="209"/>
      <c r="C98" s="210"/>
      <c r="D98" s="205" t="s">
        <v>177</v>
      </c>
      <c r="E98" s="211" t="s">
        <v>19</v>
      </c>
      <c r="F98" s="212" t="s">
        <v>1095</v>
      </c>
      <c r="G98" s="210"/>
      <c r="H98" s="211" t="s">
        <v>19</v>
      </c>
      <c r="I98" s="213"/>
      <c r="J98" s="210"/>
      <c r="K98" s="210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177</v>
      </c>
      <c r="AU98" s="218" t="s">
        <v>80</v>
      </c>
      <c r="AV98" s="13" t="s">
        <v>78</v>
      </c>
      <c r="AW98" s="13" t="s">
        <v>33</v>
      </c>
      <c r="AX98" s="13" t="s">
        <v>71</v>
      </c>
      <c r="AY98" s="218" t="s">
        <v>166</v>
      </c>
    </row>
    <row r="99" spans="1:51" s="13" customFormat="1" ht="11.25">
      <c r="B99" s="209"/>
      <c r="C99" s="210"/>
      <c r="D99" s="205" t="s">
        <v>177</v>
      </c>
      <c r="E99" s="211" t="s">
        <v>19</v>
      </c>
      <c r="F99" s="212" t="s">
        <v>1096</v>
      </c>
      <c r="G99" s="210"/>
      <c r="H99" s="211" t="s">
        <v>19</v>
      </c>
      <c r="I99" s="213"/>
      <c r="J99" s="210"/>
      <c r="K99" s="210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177</v>
      </c>
      <c r="AU99" s="218" t="s">
        <v>80</v>
      </c>
      <c r="AV99" s="13" t="s">
        <v>78</v>
      </c>
      <c r="AW99" s="13" t="s">
        <v>33</v>
      </c>
      <c r="AX99" s="13" t="s">
        <v>71</v>
      </c>
      <c r="AY99" s="218" t="s">
        <v>166</v>
      </c>
    </row>
    <row r="100" spans="1:51" s="14" customFormat="1" ht="11.25">
      <c r="B100" s="219"/>
      <c r="C100" s="220"/>
      <c r="D100" s="205" t="s">
        <v>177</v>
      </c>
      <c r="E100" s="221" t="s">
        <v>19</v>
      </c>
      <c r="F100" s="222" t="s">
        <v>1097</v>
      </c>
      <c r="G100" s="220"/>
      <c r="H100" s="223">
        <v>5.625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177</v>
      </c>
      <c r="AU100" s="229" t="s">
        <v>80</v>
      </c>
      <c r="AV100" s="14" t="s">
        <v>80</v>
      </c>
      <c r="AW100" s="14" t="s">
        <v>33</v>
      </c>
      <c r="AX100" s="14" t="s">
        <v>71</v>
      </c>
      <c r="AY100" s="229" t="s">
        <v>166</v>
      </c>
    </row>
    <row r="101" spans="1:51" s="13" customFormat="1" ht="11.25">
      <c r="B101" s="209"/>
      <c r="C101" s="210"/>
      <c r="D101" s="205" t="s">
        <v>177</v>
      </c>
      <c r="E101" s="211" t="s">
        <v>19</v>
      </c>
      <c r="F101" s="212" t="s">
        <v>1098</v>
      </c>
      <c r="G101" s="210"/>
      <c r="H101" s="211" t="s">
        <v>19</v>
      </c>
      <c r="I101" s="213"/>
      <c r="J101" s="210"/>
      <c r="K101" s="210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177</v>
      </c>
      <c r="AU101" s="218" t="s">
        <v>80</v>
      </c>
      <c r="AV101" s="13" t="s">
        <v>78</v>
      </c>
      <c r="AW101" s="13" t="s">
        <v>33</v>
      </c>
      <c r="AX101" s="13" t="s">
        <v>71</v>
      </c>
      <c r="AY101" s="218" t="s">
        <v>166</v>
      </c>
    </row>
    <row r="102" spans="1:51" s="14" customFormat="1" ht="11.25">
      <c r="B102" s="219"/>
      <c r="C102" s="220"/>
      <c r="D102" s="205" t="s">
        <v>177</v>
      </c>
      <c r="E102" s="221" t="s">
        <v>19</v>
      </c>
      <c r="F102" s="222" t="s">
        <v>1099</v>
      </c>
      <c r="G102" s="220"/>
      <c r="H102" s="223">
        <v>29.25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177</v>
      </c>
      <c r="AU102" s="229" t="s">
        <v>80</v>
      </c>
      <c r="AV102" s="14" t="s">
        <v>80</v>
      </c>
      <c r="AW102" s="14" t="s">
        <v>33</v>
      </c>
      <c r="AX102" s="14" t="s">
        <v>71</v>
      </c>
      <c r="AY102" s="229" t="s">
        <v>166</v>
      </c>
    </row>
    <row r="103" spans="1:51" s="13" customFormat="1" ht="11.25">
      <c r="B103" s="209"/>
      <c r="C103" s="210"/>
      <c r="D103" s="205" t="s">
        <v>177</v>
      </c>
      <c r="E103" s="211" t="s">
        <v>19</v>
      </c>
      <c r="F103" s="212" t="s">
        <v>1100</v>
      </c>
      <c r="G103" s="210"/>
      <c r="H103" s="211" t="s">
        <v>19</v>
      </c>
      <c r="I103" s="213"/>
      <c r="J103" s="210"/>
      <c r="K103" s="210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177</v>
      </c>
      <c r="AU103" s="218" t="s">
        <v>80</v>
      </c>
      <c r="AV103" s="13" t="s">
        <v>78</v>
      </c>
      <c r="AW103" s="13" t="s">
        <v>33</v>
      </c>
      <c r="AX103" s="13" t="s">
        <v>71</v>
      </c>
      <c r="AY103" s="218" t="s">
        <v>166</v>
      </c>
    </row>
    <row r="104" spans="1:51" s="14" customFormat="1" ht="11.25">
      <c r="B104" s="219"/>
      <c r="C104" s="220"/>
      <c r="D104" s="205" t="s">
        <v>177</v>
      </c>
      <c r="E104" s="221" t="s">
        <v>19</v>
      </c>
      <c r="F104" s="222" t="s">
        <v>1101</v>
      </c>
      <c r="G104" s="220"/>
      <c r="H104" s="223">
        <v>9.5630000000000006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177</v>
      </c>
      <c r="AU104" s="229" t="s">
        <v>80</v>
      </c>
      <c r="AV104" s="14" t="s">
        <v>80</v>
      </c>
      <c r="AW104" s="14" t="s">
        <v>33</v>
      </c>
      <c r="AX104" s="14" t="s">
        <v>71</v>
      </c>
      <c r="AY104" s="229" t="s">
        <v>166</v>
      </c>
    </row>
    <row r="105" spans="1:51" s="13" customFormat="1" ht="11.25">
      <c r="B105" s="209"/>
      <c r="C105" s="210"/>
      <c r="D105" s="205" t="s">
        <v>177</v>
      </c>
      <c r="E105" s="211" t="s">
        <v>19</v>
      </c>
      <c r="F105" s="212" t="s">
        <v>1102</v>
      </c>
      <c r="G105" s="210"/>
      <c r="H105" s="211" t="s">
        <v>19</v>
      </c>
      <c r="I105" s="213"/>
      <c r="J105" s="210"/>
      <c r="K105" s="210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177</v>
      </c>
      <c r="AU105" s="218" t="s">
        <v>80</v>
      </c>
      <c r="AV105" s="13" t="s">
        <v>78</v>
      </c>
      <c r="AW105" s="13" t="s">
        <v>33</v>
      </c>
      <c r="AX105" s="13" t="s">
        <v>71</v>
      </c>
      <c r="AY105" s="218" t="s">
        <v>166</v>
      </c>
    </row>
    <row r="106" spans="1:51" s="14" customFormat="1" ht="11.25">
      <c r="B106" s="219"/>
      <c r="C106" s="220"/>
      <c r="D106" s="205" t="s">
        <v>177</v>
      </c>
      <c r="E106" s="221" t="s">
        <v>19</v>
      </c>
      <c r="F106" s="222" t="s">
        <v>1103</v>
      </c>
      <c r="G106" s="220"/>
      <c r="H106" s="223">
        <v>10.125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177</v>
      </c>
      <c r="AU106" s="229" t="s">
        <v>80</v>
      </c>
      <c r="AV106" s="14" t="s">
        <v>80</v>
      </c>
      <c r="AW106" s="14" t="s">
        <v>33</v>
      </c>
      <c r="AX106" s="14" t="s">
        <v>71</v>
      </c>
      <c r="AY106" s="229" t="s">
        <v>166</v>
      </c>
    </row>
    <row r="107" spans="1:51" s="13" customFormat="1" ht="11.25">
      <c r="B107" s="209"/>
      <c r="C107" s="210"/>
      <c r="D107" s="205" t="s">
        <v>177</v>
      </c>
      <c r="E107" s="211" t="s">
        <v>19</v>
      </c>
      <c r="F107" s="212" t="s">
        <v>1104</v>
      </c>
      <c r="G107" s="210"/>
      <c r="H107" s="211" t="s">
        <v>19</v>
      </c>
      <c r="I107" s="213"/>
      <c r="J107" s="210"/>
      <c r="K107" s="210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177</v>
      </c>
      <c r="AU107" s="218" t="s">
        <v>80</v>
      </c>
      <c r="AV107" s="13" t="s">
        <v>78</v>
      </c>
      <c r="AW107" s="13" t="s">
        <v>33</v>
      </c>
      <c r="AX107" s="13" t="s">
        <v>71</v>
      </c>
      <c r="AY107" s="218" t="s">
        <v>166</v>
      </c>
    </row>
    <row r="108" spans="1:51" s="14" customFormat="1" ht="11.25">
      <c r="B108" s="219"/>
      <c r="C108" s="220"/>
      <c r="D108" s="205" t="s">
        <v>177</v>
      </c>
      <c r="E108" s="221" t="s">
        <v>19</v>
      </c>
      <c r="F108" s="222" t="s">
        <v>1105</v>
      </c>
      <c r="G108" s="220"/>
      <c r="H108" s="223">
        <v>0.56299999999999994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177</v>
      </c>
      <c r="AU108" s="229" t="s">
        <v>80</v>
      </c>
      <c r="AV108" s="14" t="s">
        <v>80</v>
      </c>
      <c r="AW108" s="14" t="s">
        <v>33</v>
      </c>
      <c r="AX108" s="14" t="s">
        <v>71</v>
      </c>
      <c r="AY108" s="229" t="s">
        <v>166</v>
      </c>
    </row>
    <row r="109" spans="1:51" s="13" customFormat="1" ht="11.25">
      <c r="B109" s="209"/>
      <c r="C109" s="210"/>
      <c r="D109" s="205" t="s">
        <v>177</v>
      </c>
      <c r="E109" s="211" t="s">
        <v>19</v>
      </c>
      <c r="F109" s="212" t="s">
        <v>1106</v>
      </c>
      <c r="G109" s="210"/>
      <c r="H109" s="211" t="s">
        <v>19</v>
      </c>
      <c r="I109" s="213"/>
      <c r="J109" s="210"/>
      <c r="K109" s="210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177</v>
      </c>
      <c r="AU109" s="218" t="s">
        <v>80</v>
      </c>
      <c r="AV109" s="13" t="s">
        <v>78</v>
      </c>
      <c r="AW109" s="13" t="s">
        <v>33</v>
      </c>
      <c r="AX109" s="13" t="s">
        <v>71</v>
      </c>
      <c r="AY109" s="218" t="s">
        <v>166</v>
      </c>
    </row>
    <row r="110" spans="1:51" s="14" customFormat="1" ht="11.25">
      <c r="B110" s="219"/>
      <c r="C110" s="220"/>
      <c r="D110" s="205" t="s">
        <v>177</v>
      </c>
      <c r="E110" s="221" t="s">
        <v>19</v>
      </c>
      <c r="F110" s="222" t="s">
        <v>1107</v>
      </c>
      <c r="G110" s="220"/>
      <c r="H110" s="223">
        <v>2.25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177</v>
      </c>
      <c r="AU110" s="229" t="s">
        <v>80</v>
      </c>
      <c r="AV110" s="14" t="s">
        <v>80</v>
      </c>
      <c r="AW110" s="14" t="s">
        <v>33</v>
      </c>
      <c r="AX110" s="14" t="s">
        <v>71</v>
      </c>
      <c r="AY110" s="229" t="s">
        <v>166</v>
      </c>
    </row>
    <row r="111" spans="1:51" s="13" customFormat="1" ht="11.25">
      <c r="B111" s="209"/>
      <c r="C111" s="210"/>
      <c r="D111" s="205" t="s">
        <v>177</v>
      </c>
      <c r="E111" s="211" t="s">
        <v>19</v>
      </c>
      <c r="F111" s="212" t="s">
        <v>1108</v>
      </c>
      <c r="G111" s="210"/>
      <c r="H111" s="211" t="s">
        <v>19</v>
      </c>
      <c r="I111" s="213"/>
      <c r="J111" s="210"/>
      <c r="K111" s="210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177</v>
      </c>
      <c r="AU111" s="218" t="s">
        <v>80</v>
      </c>
      <c r="AV111" s="13" t="s">
        <v>78</v>
      </c>
      <c r="AW111" s="13" t="s">
        <v>33</v>
      </c>
      <c r="AX111" s="13" t="s">
        <v>71</v>
      </c>
      <c r="AY111" s="218" t="s">
        <v>166</v>
      </c>
    </row>
    <row r="112" spans="1:51" s="14" customFormat="1" ht="11.25">
      <c r="B112" s="219"/>
      <c r="C112" s="220"/>
      <c r="D112" s="205" t="s">
        <v>177</v>
      </c>
      <c r="E112" s="221" t="s">
        <v>19</v>
      </c>
      <c r="F112" s="222" t="s">
        <v>1109</v>
      </c>
      <c r="G112" s="220"/>
      <c r="H112" s="223">
        <v>1.125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177</v>
      </c>
      <c r="AU112" s="229" t="s">
        <v>80</v>
      </c>
      <c r="AV112" s="14" t="s">
        <v>80</v>
      </c>
      <c r="AW112" s="14" t="s">
        <v>33</v>
      </c>
      <c r="AX112" s="14" t="s">
        <v>71</v>
      </c>
      <c r="AY112" s="229" t="s">
        <v>166</v>
      </c>
    </row>
    <row r="113" spans="1:65" s="13" customFormat="1" ht="11.25">
      <c r="B113" s="209"/>
      <c r="C113" s="210"/>
      <c r="D113" s="205" t="s">
        <v>177</v>
      </c>
      <c r="E113" s="211" t="s">
        <v>19</v>
      </c>
      <c r="F113" s="212" t="s">
        <v>1110</v>
      </c>
      <c r="G113" s="210"/>
      <c r="H113" s="211" t="s">
        <v>19</v>
      </c>
      <c r="I113" s="213"/>
      <c r="J113" s="210"/>
      <c r="K113" s="210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177</v>
      </c>
      <c r="AU113" s="218" t="s">
        <v>80</v>
      </c>
      <c r="AV113" s="13" t="s">
        <v>78</v>
      </c>
      <c r="AW113" s="13" t="s">
        <v>33</v>
      </c>
      <c r="AX113" s="13" t="s">
        <v>71</v>
      </c>
      <c r="AY113" s="218" t="s">
        <v>166</v>
      </c>
    </row>
    <row r="114" spans="1:65" s="14" customFormat="1" ht="11.25">
      <c r="B114" s="219"/>
      <c r="C114" s="220"/>
      <c r="D114" s="205" t="s">
        <v>177</v>
      </c>
      <c r="E114" s="221" t="s">
        <v>19</v>
      </c>
      <c r="F114" s="222" t="s">
        <v>1105</v>
      </c>
      <c r="G114" s="220"/>
      <c r="H114" s="223">
        <v>0.56299999999999994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177</v>
      </c>
      <c r="AU114" s="229" t="s">
        <v>80</v>
      </c>
      <c r="AV114" s="14" t="s">
        <v>80</v>
      </c>
      <c r="AW114" s="14" t="s">
        <v>33</v>
      </c>
      <c r="AX114" s="14" t="s">
        <v>71</v>
      </c>
      <c r="AY114" s="229" t="s">
        <v>166</v>
      </c>
    </row>
    <row r="115" spans="1:65" s="13" customFormat="1" ht="11.25">
      <c r="B115" s="209"/>
      <c r="C115" s="210"/>
      <c r="D115" s="205" t="s">
        <v>177</v>
      </c>
      <c r="E115" s="211" t="s">
        <v>19</v>
      </c>
      <c r="F115" s="212" t="s">
        <v>1111</v>
      </c>
      <c r="G115" s="210"/>
      <c r="H115" s="211" t="s">
        <v>19</v>
      </c>
      <c r="I115" s="213"/>
      <c r="J115" s="210"/>
      <c r="K115" s="210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177</v>
      </c>
      <c r="AU115" s="218" t="s">
        <v>80</v>
      </c>
      <c r="AV115" s="13" t="s">
        <v>78</v>
      </c>
      <c r="AW115" s="13" t="s">
        <v>33</v>
      </c>
      <c r="AX115" s="13" t="s">
        <v>71</v>
      </c>
      <c r="AY115" s="218" t="s">
        <v>166</v>
      </c>
    </row>
    <row r="116" spans="1:65" s="14" customFormat="1" ht="11.25">
      <c r="B116" s="219"/>
      <c r="C116" s="220"/>
      <c r="D116" s="205" t="s">
        <v>177</v>
      </c>
      <c r="E116" s="221" t="s">
        <v>19</v>
      </c>
      <c r="F116" s="222" t="s">
        <v>1112</v>
      </c>
      <c r="G116" s="220"/>
      <c r="H116" s="223">
        <v>2.25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177</v>
      </c>
      <c r="AU116" s="229" t="s">
        <v>80</v>
      </c>
      <c r="AV116" s="14" t="s">
        <v>80</v>
      </c>
      <c r="AW116" s="14" t="s">
        <v>33</v>
      </c>
      <c r="AX116" s="14" t="s">
        <v>71</v>
      </c>
      <c r="AY116" s="229" t="s">
        <v>166</v>
      </c>
    </row>
    <row r="117" spans="1:65" s="15" customFormat="1" ht="11.25">
      <c r="B117" s="230"/>
      <c r="C117" s="231"/>
      <c r="D117" s="205" t="s">
        <v>177</v>
      </c>
      <c r="E117" s="232" t="s">
        <v>19</v>
      </c>
      <c r="F117" s="233" t="s">
        <v>191</v>
      </c>
      <c r="G117" s="231"/>
      <c r="H117" s="234">
        <v>61.314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177</v>
      </c>
      <c r="AU117" s="240" t="s">
        <v>80</v>
      </c>
      <c r="AV117" s="15" t="s">
        <v>173</v>
      </c>
      <c r="AW117" s="15" t="s">
        <v>33</v>
      </c>
      <c r="AX117" s="15" t="s">
        <v>78</v>
      </c>
      <c r="AY117" s="240" t="s">
        <v>166</v>
      </c>
    </row>
    <row r="118" spans="1:65" s="2" customFormat="1" ht="44.25" customHeight="1">
      <c r="A118" s="34"/>
      <c r="B118" s="35"/>
      <c r="C118" s="192" t="s">
        <v>80</v>
      </c>
      <c r="D118" s="192" t="s">
        <v>168</v>
      </c>
      <c r="E118" s="193" t="s">
        <v>269</v>
      </c>
      <c r="F118" s="194" t="s">
        <v>270</v>
      </c>
      <c r="G118" s="195" t="s">
        <v>245</v>
      </c>
      <c r="H118" s="196">
        <v>18.393999999999998</v>
      </c>
      <c r="I118" s="197"/>
      <c r="J118" s="198">
        <f>ROUND(I118*H118,2)</f>
        <v>0</v>
      </c>
      <c r="K118" s="194" t="s">
        <v>172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173</v>
      </c>
      <c r="AT118" s="203" t="s">
        <v>168</v>
      </c>
      <c r="AU118" s="203" t="s">
        <v>80</v>
      </c>
      <c r="AY118" s="17" t="s">
        <v>166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173</v>
      </c>
      <c r="BM118" s="203" t="s">
        <v>1113</v>
      </c>
    </row>
    <row r="119" spans="1:65" s="2" customFormat="1" ht="19.5">
      <c r="A119" s="34"/>
      <c r="B119" s="35"/>
      <c r="C119" s="36"/>
      <c r="D119" s="205" t="s">
        <v>175</v>
      </c>
      <c r="E119" s="36"/>
      <c r="F119" s="206" t="s">
        <v>272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175</v>
      </c>
      <c r="AU119" s="17" t="s">
        <v>80</v>
      </c>
    </row>
    <row r="120" spans="1:65" s="14" customFormat="1" ht="11.25">
      <c r="B120" s="219"/>
      <c r="C120" s="220"/>
      <c r="D120" s="205" t="s">
        <v>177</v>
      </c>
      <c r="E120" s="220"/>
      <c r="F120" s="222" t="s">
        <v>1114</v>
      </c>
      <c r="G120" s="220"/>
      <c r="H120" s="223">
        <v>18.393999999999998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177</v>
      </c>
      <c r="AU120" s="229" t="s">
        <v>80</v>
      </c>
      <c r="AV120" s="14" t="s">
        <v>80</v>
      </c>
      <c r="AW120" s="14" t="s">
        <v>4</v>
      </c>
      <c r="AX120" s="14" t="s">
        <v>78</v>
      </c>
      <c r="AY120" s="229" t="s">
        <v>166</v>
      </c>
    </row>
    <row r="121" spans="1:65" s="2" customFormat="1" ht="44.25" customHeight="1">
      <c r="A121" s="34"/>
      <c r="B121" s="35"/>
      <c r="C121" s="192" t="s">
        <v>185</v>
      </c>
      <c r="D121" s="192" t="s">
        <v>168</v>
      </c>
      <c r="E121" s="193" t="s">
        <v>313</v>
      </c>
      <c r="F121" s="194" t="s">
        <v>314</v>
      </c>
      <c r="G121" s="195" t="s">
        <v>245</v>
      </c>
      <c r="H121" s="196">
        <v>61.314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1115</v>
      </c>
    </row>
    <row r="122" spans="1:65" s="2" customFormat="1" ht="55.5" customHeight="1">
      <c r="A122" s="34"/>
      <c r="B122" s="35"/>
      <c r="C122" s="192" t="s">
        <v>173</v>
      </c>
      <c r="D122" s="192" t="s">
        <v>168</v>
      </c>
      <c r="E122" s="193" t="s">
        <v>318</v>
      </c>
      <c r="F122" s="194" t="s">
        <v>319</v>
      </c>
      <c r="G122" s="195" t="s">
        <v>245</v>
      </c>
      <c r="H122" s="196">
        <v>613.14</v>
      </c>
      <c r="I122" s="197"/>
      <c r="J122" s="198">
        <f>ROUND(I122*H122,2)</f>
        <v>0</v>
      </c>
      <c r="K122" s="194" t="s">
        <v>172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173</v>
      </c>
      <c r="AT122" s="203" t="s">
        <v>168</v>
      </c>
      <c r="AU122" s="203" t="s">
        <v>80</v>
      </c>
      <c r="AY122" s="17" t="s">
        <v>166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173</v>
      </c>
      <c r="BM122" s="203" t="s">
        <v>1116</v>
      </c>
    </row>
    <row r="123" spans="1:65" s="2" customFormat="1" ht="19.5">
      <c r="A123" s="34"/>
      <c r="B123" s="35"/>
      <c r="C123" s="36"/>
      <c r="D123" s="205" t="s">
        <v>175</v>
      </c>
      <c r="E123" s="36"/>
      <c r="F123" s="206" t="s">
        <v>321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175</v>
      </c>
      <c r="AU123" s="17" t="s">
        <v>80</v>
      </c>
    </row>
    <row r="124" spans="1:65" s="14" customFormat="1" ht="11.25">
      <c r="B124" s="219"/>
      <c r="C124" s="220"/>
      <c r="D124" s="205" t="s">
        <v>177</v>
      </c>
      <c r="E124" s="220"/>
      <c r="F124" s="222" t="s">
        <v>1117</v>
      </c>
      <c r="G124" s="220"/>
      <c r="H124" s="223">
        <v>613.14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177</v>
      </c>
      <c r="AU124" s="229" t="s">
        <v>80</v>
      </c>
      <c r="AV124" s="14" t="s">
        <v>80</v>
      </c>
      <c r="AW124" s="14" t="s">
        <v>4</v>
      </c>
      <c r="AX124" s="14" t="s">
        <v>78</v>
      </c>
      <c r="AY124" s="229" t="s">
        <v>166</v>
      </c>
    </row>
    <row r="125" spans="1:65" s="2" customFormat="1" ht="33" customHeight="1">
      <c r="A125" s="34"/>
      <c r="B125" s="35"/>
      <c r="C125" s="192" t="s">
        <v>195</v>
      </c>
      <c r="D125" s="192" t="s">
        <v>168</v>
      </c>
      <c r="E125" s="193" t="s">
        <v>324</v>
      </c>
      <c r="F125" s="194" t="s">
        <v>325</v>
      </c>
      <c r="G125" s="195" t="s">
        <v>245</v>
      </c>
      <c r="H125" s="196">
        <v>61.314</v>
      </c>
      <c r="I125" s="197"/>
      <c r="J125" s="198">
        <f>ROUND(I125*H125,2)</f>
        <v>0</v>
      </c>
      <c r="K125" s="194" t="s">
        <v>172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173</v>
      </c>
      <c r="AT125" s="203" t="s">
        <v>168</v>
      </c>
      <c r="AU125" s="203" t="s">
        <v>80</v>
      </c>
      <c r="AY125" s="17" t="s">
        <v>166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173</v>
      </c>
      <c r="BM125" s="203" t="s">
        <v>1118</v>
      </c>
    </row>
    <row r="126" spans="1:65" s="2" customFormat="1" ht="16.5" customHeight="1">
      <c r="A126" s="34"/>
      <c r="B126" s="35"/>
      <c r="C126" s="192" t="s">
        <v>200</v>
      </c>
      <c r="D126" s="192" t="s">
        <v>168</v>
      </c>
      <c r="E126" s="193" t="s">
        <v>328</v>
      </c>
      <c r="F126" s="194" t="s">
        <v>329</v>
      </c>
      <c r="G126" s="195" t="s">
        <v>245</v>
      </c>
      <c r="H126" s="196">
        <v>61.314</v>
      </c>
      <c r="I126" s="197"/>
      <c r="J126" s="198">
        <f>ROUND(I126*H126,2)</f>
        <v>0</v>
      </c>
      <c r="K126" s="194" t="s">
        <v>172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173</v>
      </c>
      <c r="AT126" s="203" t="s">
        <v>168</v>
      </c>
      <c r="AU126" s="203" t="s">
        <v>80</v>
      </c>
      <c r="AY126" s="17" t="s">
        <v>166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173</v>
      </c>
      <c r="BM126" s="203" t="s">
        <v>1119</v>
      </c>
    </row>
    <row r="127" spans="1:65" s="2" customFormat="1" ht="33" customHeight="1">
      <c r="A127" s="34"/>
      <c r="B127" s="35"/>
      <c r="C127" s="192" t="s">
        <v>204</v>
      </c>
      <c r="D127" s="192" t="s">
        <v>168</v>
      </c>
      <c r="E127" s="193" t="s">
        <v>332</v>
      </c>
      <c r="F127" s="194" t="s">
        <v>333</v>
      </c>
      <c r="G127" s="195" t="s">
        <v>334</v>
      </c>
      <c r="H127" s="196">
        <v>121.095</v>
      </c>
      <c r="I127" s="197"/>
      <c r="J127" s="198">
        <f>ROUND(I127*H127,2)</f>
        <v>0</v>
      </c>
      <c r="K127" s="194" t="s">
        <v>172</v>
      </c>
      <c r="L127" s="39"/>
      <c r="M127" s="199" t="s">
        <v>19</v>
      </c>
      <c r="N127" s="200" t="s">
        <v>42</v>
      </c>
      <c r="O127" s="64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173</v>
      </c>
      <c r="AT127" s="203" t="s">
        <v>168</v>
      </c>
      <c r="AU127" s="203" t="s">
        <v>80</v>
      </c>
      <c r="AY127" s="17" t="s">
        <v>166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78</v>
      </c>
      <c r="BK127" s="204">
        <f>ROUND(I127*H127,2)</f>
        <v>0</v>
      </c>
      <c r="BL127" s="17" t="s">
        <v>173</v>
      </c>
      <c r="BM127" s="203" t="s">
        <v>1120</v>
      </c>
    </row>
    <row r="128" spans="1:65" s="14" customFormat="1" ht="11.25">
      <c r="B128" s="219"/>
      <c r="C128" s="220"/>
      <c r="D128" s="205" t="s">
        <v>177</v>
      </c>
      <c r="E128" s="221" t="s">
        <v>19</v>
      </c>
      <c r="F128" s="222" t="s">
        <v>1121</v>
      </c>
      <c r="G128" s="220"/>
      <c r="H128" s="223">
        <v>121.095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177</v>
      </c>
      <c r="AU128" s="229" t="s">
        <v>80</v>
      </c>
      <c r="AV128" s="14" t="s">
        <v>80</v>
      </c>
      <c r="AW128" s="14" t="s">
        <v>33</v>
      </c>
      <c r="AX128" s="14" t="s">
        <v>78</v>
      </c>
      <c r="AY128" s="229" t="s">
        <v>166</v>
      </c>
    </row>
    <row r="129" spans="1:65" s="12" customFormat="1" ht="22.9" customHeight="1">
      <c r="B129" s="176"/>
      <c r="C129" s="177"/>
      <c r="D129" s="178" t="s">
        <v>70</v>
      </c>
      <c r="E129" s="190" t="s">
        <v>80</v>
      </c>
      <c r="F129" s="190" t="s">
        <v>397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SUM(P130:P131)</f>
        <v>0</v>
      </c>
      <c r="Q129" s="184"/>
      <c r="R129" s="185">
        <f>SUM(R130:R131)</f>
        <v>165.46229269877998</v>
      </c>
      <c r="S129" s="184"/>
      <c r="T129" s="186">
        <f>SUM(T130:T131)</f>
        <v>0</v>
      </c>
      <c r="AR129" s="187" t="s">
        <v>78</v>
      </c>
      <c r="AT129" s="188" t="s">
        <v>70</v>
      </c>
      <c r="AU129" s="188" t="s">
        <v>78</v>
      </c>
      <c r="AY129" s="187" t="s">
        <v>166</v>
      </c>
      <c r="BK129" s="189">
        <f>SUM(BK130:BK131)</f>
        <v>0</v>
      </c>
    </row>
    <row r="130" spans="1:65" s="2" customFormat="1" ht="21.75" customHeight="1">
      <c r="A130" s="34"/>
      <c r="B130" s="35"/>
      <c r="C130" s="192" t="s">
        <v>208</v>
      </c>
      <c r="D130" s="192" t="s">
        <v>168</v>
      </c>
      <c r="E130" s="193" t="s">
        <v>999</v>
      </c>
      <c r="F130" s="194" t="s">
        <v>1000</v>
      </c>
      <c r="G130" s="195" t="s">
        <v>245</v>
      </c>
      <c r="H130" s="196">
        <v>67.444999999999993</v>
      </c>
      <c r="I130" s="197"/>
      <c r="J130" s="198">
        <f>ROUND(I130*H130,2)</f>
        <v>0</v>
      </c>
      <c r="K130" s="194" t="s">
        <v>172</v>
      </c>
      <c r="L130" s="39"/>
      <c r="M130" s="199" t="s">
        <v>19</v>
      </c>
      <c r="N130" s="200" t="s">
        <v>42</v>
      </c>
      <c r="O130" s="64"/>
      <c r="P130" s="201">
        <f>O130*H130</f>
        <v>0</v>
      </c>
      <c r="Q130" s="201">
        <v>2.4532922039999998</v>
      </c>
      <c r="R130" s="201">
        <f>Q130*H130</f>
        <v>165.46229269877998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173</v>
      </c>
      <c r="AT130" s="203" t="s">
        <v>168</v>
      </c>
      <c r="AU130" s="203" t="s">
        <v>80</v>
      </c>
      <c r="AY130" s="17" t="s">
        <v>166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78</v>
      </c>
      <c r="BK130" s="204">
        <f>ROUND(I130*H130,2)</f>
        <v>0</v>
      </c>
      <c r="BL130" s="17" t="s">
        <v>173</v>
      </c>
      <c r="BM130" s="203" t="s">
        <v>1122</v>
      </c>
    </row>
    <row r="131" spans="1:65" s="14" customFormat="1" ht="11.25">
      <c r="B131" s="219"/>
      <c r="C131" s="220"/>
      <c r="D131" s="205" t="s">
        <v>177</v>
      </c>
      <c r="E131" s="220"/>
      <c r="F131" s="222" t="s">
        <v>1123</v>
      </c>
      <c r="G131" s="220"/>
      <c r="H131" s="223">
        <v>67.444999999999993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177</v>
      </c>
      <c r="AU131" s="229" t="s">
        <v>80</v>
      </c>
      <c r="AV131" s="14" t="s">
        <v>80</v>
      </c>
      <c r="AW131" s="14" t="s">
        <v>4</v>
      </c>
      <c r="AX131" s="14" t="s">
        <v>78</v>
      </c>
      <c r="AY131" s="229" t="s">
        <v>166</v>
      </c>
    </row>
    <row r="132" spans="1:65" s="12" customFormat="1" ht="22.9" customHeight="1">
      <c r="B132" s="176"/>
      <c r="C132" s="177"/>
      <c r="D132" s="178" t="s">
        <v>70</v>
      </c>
      <c r="E132" s="190" t="s">
        <v>173</v>
      </c>
      <c r="F132" s="190" t="s">
        <v>417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SUM(P133:P137)</f>
        <v>0</v>
      </c>
      <c r="Q132" s="184"/>
      <c r="R132" s="185">
        <f>SUM(R133:R137)</f>
        <v>0.08</v>
      </c>
      <c r="S132" s="184"/>
      <c r="T132" s="186">
        <f>SUM(T133:T137)</f>
        <v>0</v>
      </c>
      <c r="AR132" s="187" t="s">
        <v>78</v>
      </c>
      <c r="AT132" s="188" t="s">
        <v>70</v>
      </c>
      <c r="AU132" s="188" t="s">
        <v>78</v>
      </c>
      <c r="AY132" s="187" t="s">
        <v>166</v>
      </c>
      <c r="BK132" s="189">
        <f>SUM(BK133:BK137)</f>
        <v>0</v>
      </c>
    </row>
    <row r="133" spans="1:65" s="2" customFormat="1" ht="21.75" customHeight="1">
      <c r="A133" s="34"/>
      <c r="B133" s="35"/>
      <c r="C133" s="192" t="s">
        <v>212</v>
      </c>
      <c r="D133" s="192" t="s">
        <v>168</v>
      </c>
      <c r="E133" s="193" t="s">
        <v>1124</v>
      </c>
      <c r="F133" s="194" t="s">
        <v>1125</v>
      </c>
      <c r="G133" s="195" t="s">
        <v>334</v>
      </c>
      <c r="H133" s="196">
        <v>2.5</v>
      </c>
      <c r="I133" s="197"/>
      <c r="J133" s="198">
        <f>ROUND(I133*H133,2)</f>
        <v>0</v>
      </c>
      <c r="K133" s="194" t="s">
        <v>172</v>
      </c>
      <c r="L133" s="39"/>
      <c r="M133" s="199" t="s">
        <v>19</v>
      </c>
      <c r="N133" s="200" t="s">
        <v>42</v>
      </c>
      <c r="O133" s="64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173</v>
      </c>
      <c r="AT133" s="203" t="s">
        <v>168</v>
      </c>
      <c r="AU133" s="203" t="s">
        <v>80</v>
      </c>
      <c r="AY133" s="17" t="s">
        <v>166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78</v>
      </c>
      <c r="BK133" s="204">
        <f>ROUND(I133*H133,2)</f>
        <v>0</v>
      </c>
      <c r="BL133" s="17" t="s">
        <v>173</v>
      </c>
      <c r="BM133" s="203" t="s">
        <v>1126</v>
      </c>
    </row>
    <row r="134" spans="1:65" s="13" customFormat="1" ht="11.25">
      <c r="B134" s="209"/>
      <c r="C134" s="210"/>
      <c r="D134" s="205" t="s">
        <v>177</v>
      </c>
      <c r="E134" s="211" t="s">
        <v>19</v>
      </c>
      <c r="F134" s="212" t="s">
        <v>1127</v>
      </c>
      <c r="G134" s="210"/>
      <c r="H134" s="211" t="s">
        <v>19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177</v>
      </c>
      <c r="AU134" s="218" t="s">
        <v>80</v>
      </c>
      <c r="AV134" s="13" t="s">
        <v>78</v>
      </c>
      <c r="AW134" s="13" t="s">
        <v>33</v>
      </c>
      <c r="AX134" s="13" t="s">
        <v>71</v>
      </c>
      <c r="AY134" s="218" t="s">
        <v>166</v>
      </c>
    </row>
    <row r="135" spans="1:65" s="14" customFormat="1" ht="11.25">
      <c r="B135" s="219"/>
      <c r="C135" s="220"/>
      <c r="D135" s="205" t="s">
        <v>177</v>
      </c>
      <c r="E135" s="221" t="s">
        <v>19</v>
      </c>
      <c r="F135" s="222" t="s">
        <v>1128</v>
      </c>
      <c r="G135" s="220"/>
      <c r="H135" s="223">
        <v>2.5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78</v>
      </c>
      <c r="AY135" s="229" t="s">
        <v>166</v>
      </c>
    </row>
    <row r="136" spans="1:65" s="2" customFormat="1" ht="21.75" customHeight="1">
      <c r="A136" s="34"/>
      <c r="B136" s="35"/>
      <c r="C136" s="241" t="s">
        <v>217</v>
      </c>
      <c r="D136" s="241" t="s">
        <v>345</v>
      </c>
      <c r="E136" s="242" t="s">
        <v>1129</v>
      </c>
      <c r="F136" s="243" t="s">
        <v>1130</v>
      </c>
      <c r="G136" s="244" t="s">
        <v>630</v>
      </c>
      <c r="H136" s="245">
        <v>2</v>
      </c>
      <c r="I136" s="246"/>
      <c r="J136" s="247">
        <f>ROUND(I136*H136,2)</f>
        <v>0</v>
      </c>
      <c r="K136" s="243" t="s">
        <v>604</v>
      </c>
      <c r="L136" s="248"/>
      <c r="M136" s="249" t="s">
        <v>19</v>
      </c>
      <c r="N136" s="250" t="s">
        <v>42</v>
      </c>
      <c r="O136" s="64"/>
      <c r="P136" s="201">
        <f>O136*H136</f>
        <v>0</v>
      </c>
      <c r="Q136" s="201">
        <v>0.04</v>
      </c>
      <c r="R136" s="201">
        <f>Q136*H136</f>
        <v>0.08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208</v>
      </c>
      <c r="AT136" s="203" t="s">
        <v>345</v>
      </c>
      <c r="AU136" s="203" t="s">
        <v>80</v>
      </c>
      <c r="AY136" s="17" t="s">
        <v>166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173</v>
      </c>
      <c r="BM136" s="203" t="s">
        <v>1131</v>
      </c>
    </row>
    <row r="137" spans="1:65" s="2" customFormat="1" ht="48.75">
      <c r="A137" s="34"/>
      <c r="B137" s="35"/>
      <c r="C137" s="36"/>
      <c r="D137" s="205" t="s">
        <v>175</v>
      </c>
      <c r="E137" s="36"/>
      <c r="F137" s="206" t="s">
        <v>1132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175</v>
      </c>
      <c r="AU137" s="17" t="s">
        <v>80</v>
      </c>
    </row>
    <row r="138" spans="1:65" s="12" customFormat="1" ht="22.9" customHeight="1">
      <c r="B138" s="176"/>
      <c r="C138" s="177"/>
      <c r="D138" s="178" t="s">
        <v>70</v>
      </c>
      <c r="E138" s="190" t="s">
        <v>212</v>
      </c>
      <c r="F138" s="190" t="s">
        <v>731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SUM(P139:P166)</f>
        <v>0</v>
      </c>
      <c r="Q138" s="184"/>
      <c r="R138" s="185">
        <f>SUM(R139:R166)</f>
        <v>17.705029999999997</v>
      </c>
      <c r="S138" s="184"/>
      <c r="T138" s="186">
        <f>SUM(T139:T166)</f>
        <v>0</v>
      </c>
      <c r="AR138" s="187" t="s">
        <v>78</v>
      </c>
      <c r="AT138" s="188" t="s">
        <v>70</v>
      </c>
      <c r="AU138" s="188" t="s">
        <v>78</v>
      </c>
      <c r="AY138" s="187" t="s">
        <v>166</v>
      </c>
      <c r="BK138" s="189">
        <f>SUM(BK139:BK166)</f>
        <v>0</v>
      </c>
    </row>
    <row r="139" spans="1:65" s="2" customFormat="1" ht="33" customHeight="1">
      <c r="A139" s="34"/>
      <c r="B139" s="35"/>
      <c r="C139" s="192" t="s">
        <v>223</v>
      </c>
      <c r="D139" s="192" t="s">
        <v>168</v>
      </c>
      <c r="E139" s="193" t="s">
        <v>1133</v>
      </c>
      <c r="F139" s="194" t="s">
        <v>1134</v>
      </c>
      <c r="G139" s="195" t="s">
        <v>630</v>
      </c>
      <c r="H139" s="196">
        <v>14</v>
      </c>
      <c r="I139" s="197"/>
      <c r="J139" s="198">
        <f>ROUND(I139*H139,2)</f>
        <v>0</v>
      </c>
      <c r="K139" s="194" t="s">
        <v>172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173</v>
      </c>
      <c r="AT139" s="203" t="s">
        <v>168</v>
      </c>
      <c r="AU139" s="203" t="s">
        <v>80</v>
      </c>
      <c r="AY139" s="17" t="s">
        <v>166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173</v>
      </c>
      <c r="BM139" s="203" t="s">
        <v>1135</v>
      </c>
    </row>
    <row r="140" spans="1:65" s="2" customFormat="1" ht="16.5" customHeight="1">
      <c r="A140" s="34"/>
      <c r="B140" s="35"/>
      <c r="C140" s="241" t="s">
        <v>228</v>
      </c>
      <c r="D140" s="241" t="s">
        <v>345</v>
      </c>
      <c r="E140" s="242" t="s">
        <v>1136</v>
      </c>
      <c r="F140" s="243" t="s">
        <v>1137</v>
      </c>
      <c r="G140" s="244" t="s">
        <v>630</v>
      </c>
      <c r="H140" s="245">
        <v>14</v>
      </c>
      <c r="I140" s="246"/>
      <c r="J140" s="247">
        <f>ROUND(I140*H140,2)</f>
        <v>0</v>
      </c>
      <c r="K140" s="243" t="s">
        <v>604</v>
      </c>
      <c r="L140" s="248"/>
      <c r="M140" s="249" t="s">
        <v>19</v>
      </c>
      <c r="N140" s="250" t="s">
        <v>42</v>
      </c>
      <c r="O140" s="64"/>
      <c r="P140" s="201">
        <f>O140*H140</f>
        <v>0</v>
      </c>
      <c r="Q140" s="201">
        <v>0.04</v>
      </c>
      <c r="R140" s="201">
        <f>Q140*H140</f>
        <v>0.56000000000000005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208</v>
      </c>
      <c r="AT140" s="203" t="s">
        <v>345</v>
      </c>
      <c r="AU140" s="203" t="s">
        <v>80</v>
      </c>
      <c r="AY140" s="17" t="s">
        <v>166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173</v>
      </c>
      <c r="BM140" s="203" t="s">
        <v>1138</v>
      </c>
    </row>
    <row r="141" spans="1:65" s="2" customFormat="1" ht="58.5">
      <c r="A141" s="34"/>
      <c r="B141" s="35"/>
      <c r="C141" s="36"/>
      <c r="D141" s="205" t="s">
        <v>175</v>
      </c>
      <c r="E141" s="36"/>
      <c r="F141" s="206" t="s">
        <v>1139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80</v>
      </c>
    </row>
    <row r="142" spans="1:65" s="2" customFormat="1" ht="21.75" customHeight="1">
      <c r="A142" s="34"/>
      <c r="B142" s="35"/>
      <c r="C142" s="192" t="s">
        <v>233</v>
      </c>
      <c r="D142" s="192" t="s">
        <v>168</v>
      </c>
      <c r="E142" s="193" t="s">
        <v>1140</v>
      </c>
      <c r="F142" s="194" t="s">
        <v>1141</v>
      </c>
      <c r="G142" s="195" t="s">
        <v>630</v>
      </c>
      <c r="H142" s="196">
        <v>5</v>
      </c>
      <c r="I142" s="197"/>
      <c r="J142" s="198">
        <f>ROUND(I142*H142,2)</f>
        <v>0</v>
      </c>
      <c r="K142" s="194" t="s">
        <v>172</v>
      </c>
      <c r="L142" s="39"/>
      <c r="M142" s="199" t="s">
        <v>19</v>
      </c>
      <c r="N142" s="200" t="s">
        <v>42</v>
      </c>
      <c r="O142" s="64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173</v>
      </c>
      <c r="AT142" s="203" t="s">
        <v>168</v>
      </c>
      <c r="AU142" s="203" t="s">
        <v>80</v>
      </c>
      <c r="AY142" s="17" t="s">
        <v>166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173</v>
      </c>
      <c r="BM142" s="203" t="s">
        <v>1142</v>
      </c>
    </row>
    <row r="143" spans="1:65" s="13" customFormat="1" ht="11.25">
      <c r="B143" s="209"/>
      <c r="C143" s="210"/>
      <c r="D143" s="205" t="s">
        <v>177</v>
      </c>
      <c r="E143" s="211" t="s">
        <v>19</v>
      </c>
      <c r="F143" s="212" t="s">
        <v>1143</v>
      </c>
      <c r="G143" s="210"/>
      <c r="H143" s="211" t="s">
        <v>19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177</v>
      </c>
      <c r="AU143" s="218" t="s">
        <v>80</v>
      </c>
      <c r="AV143" s="13" t="s">
        <v>78</v>
      </c>
      <c r="AW143" s="13" t="s">
        <v>33</v>
      </c>
      <c r="AX143" s="13" t="s">
        <v>71</v>
      </c>
      <c r="AY143" s="218" t="s">
        <v>166</v>
      </c>
    </row>
    <row r="144" spans="1:65" s="14" customFormat="1" ht="11.25">
      <c r="B144" s="219"/>
      <c r="C144" s="220"/>
      <c r="D144" s="205" t="s">
        <v>177</v>
      </c>
      <c r="E144" s="221" t="s">
        <v>19</v>
      </c>
      <c r="F144" s="222" t="s">
        <v>78</v>
      </c>
      <c r="G144" s="220"/>
      <c r="H144" s="223">
        <v>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177</v>
      </c>
      <c r="AU144" s="229" t="s">
        <v>80</v>
      </c>
      <c r="AV144" s="14" t="s">
        <v>80</v>
      </c>
      <c r="AW144" s="14" t="s">
        <v>33</v>
      </c>
      <c r="AX144" s="14" t="s">
        <v>71</v>
      </c>
      <c r="AY144" s="229" t="s">
        <v>166</v>
      </c>
    </row>
    <row r="145" spans="1:65" s="13" customFormat="1" ht="11.25">
      <c r="B145" s="209"/>
      <c r="C145" s="210"/>
      <c r="D145" s="205" t="s">
        <v>177</v>
      </c>
      <c r="E145" s="211" t="s">
        <v>19</v>
      </c>
      <c r="F145" s="212" t="s">
        <v>1144</v>
      </c>
      <c r="G145" s="210"/>
      <c r="H145" s="211" t="s">
        <v>19</v>
      </c>
      <c r="I145" s="213"/>
      <c r="J145" s="210"/>
      <c r="K145" s="210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177</v>
      </c>
      <c r="AU145" s="218" t="s">
        <v>80</v>
      </c>
      <c r="AV145" s="13" t="s">
        <v>78</v>
      </c>
      <c r="AW145" s="13" t="s">
        <v>33</v>
      </c>
      <c r="AX145" s="13" t="s">
        <v>71</v>
      </c>
      <c r="AY145" s="218" t="s">
        <v>166</v>
      </c>
    </row>
    <row r="146" spans="1:65" s="14" customFormat="1" ht="11.25">
      <c r="B146" s="219"/>
      <c r="C146" s="220"/>
      <c r="D146" s="205" t="s">
        <v>177</v>
      </c>
      <c r="E146" s="221" t="s">
        <v>19</v>
      </c>
      <c r="F146" s="222" t="s">
        <v>80</v>
      </c>
      <c r="G146" s="220"/>
      <c r="H146" s="223">
        <v>2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177</v>
      </c>
      <c r="AU146" s="229" t="s">
        <v>80</v>
      </c>
      <c r="AV146" s="14" t="s">
        <v>80</v>
      </c>
      <c r="AW146" s="14" t="s">
        <v>33</v>
      </c>
      <c r="AX146" s="14" t="s">
        <v>71</v>
      </c>
      <c r="AY146" s="229" t="s">
        <v>166</v>
      </c>
    </row>
    <row r="147" spans="1:65" s="13" customFormat="1" ht="11.25">
      <c r="B147" s="209"/>
      <c r="C147" s="210"/>
      <c r="D147" s="205" t="s">
        <v>177</v>
      </c>
      <c r="E147" s="211" t="s">
        <v>19</v>
      </c>
      <c r="F147" s="212" t="s">
        <v>1145</v>
      </c>
      <c r="G147" s="210"/>
      <c r="H147" s="211" t="s">
        <v>19</v>
      </c>
      <c r="I147" s="213"/>
      <c r="J147" s="210"/>
      <c r="K147" s="210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177</v>
      </c>
      <c r="AU147" s="218" t="s">
        <v>80</v>
      </c>
      <c r="AV147" s="13" t="s">
        <v>78</v>
      </c>
      <c r="AW147" s="13" t="s">
        <v>33</v>
      </c>
      <c r="AX147" s="13" t="s">
        <v>71</v>
      </c>
      <c r="AY147" s="218" t="s">
        <v>166</v>
      </c>
    </row>
    <row r="148" spans="1:65" s="14" customFormat="1" ht="11.25">
      <c r="B148" s="219"/>
      <c r="C148" s="220"/>
      <c r="D148" s="205" t="s">
        <v>177</v>
      </c>
      <c r="E148" s="221" t="s">
        <v>19</v>
      </c>
      <c r="F148" s="222" t="s">
        <v>78</v>
      </c>
      <c r="G148" s="220"/>
      <c r="H148" s="223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177</v>
      </c>
      <c r="AU148" s="229" t="s">
        <v>80</v>
      </c>
      <c r="AV148" s="14" t="s">
        <v>80</v>
      </c>
      <c r="AW148" s="14" t="s">
        <v>33</v>
      </c>
      <c r="AX148" s="14" t="s">
        <v>71</v>
      </c>
      <c r="AY148" s="229" t="s">
        <v>166</v>
      </c>
    </row>
    <row r="149" spans="1:65" s="13" customFormat="1" ht="11.25">
      <c r="B149" s="209"/>
      <c r="C149" s="210"/>
      <c r="D149" s="205" t="s">
        <v>177</v>
      </c>
      <c r="E149" s="211" t="s">
        <v>19</v>
      </c>
      <c r="F149" s="212" t="s">
        <v>1146</v>
      </c>
      <c r="G149" s="210"/>
      <c r="H149" s="211" t="s">
        <v>19</v>
      </c>
      <c r="I149" s="213"/>
      <c r="J149" s="210"/>
      <c r="K149" s="210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177</v>
      </c>
      <c r="AU149" s="218" t="s">
        <v>80</v>
      </c>
      <c r="AV149" s="13" t="s">
        <v>78</v>
      </c>
      <c r="AW149" s="13" t="s">
        <v>33</v>
      </c>
      <c r="AX149" s="13" t="s">
        <v>71</v>
      </c>
      <c r="AY149" s="218" t="s">
        <v>166</v>
      </c>
    </row>
    <row r="150" spans="1:65" s="14" customFormat="1" ht="11.25">
      <c r="B150" s="219"/>
      <c r="C150" s="220"/>
      <c r="D150" s="205" t="s">
        <v>177</v>
      </c>
      <c r="E150" s="221" t="s">
        <v>19</v>
      </c>
      <c r="F150" s="222" t="s">
        <v>78</v>
      </c>
      <c r="G150" s="220"/>
      <c r="H150" s="223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177</v>
      </c>
      <c r="AU150" s="229" t="s">
        <v>80</v>
      </c>
      <c r="AV150" s="14" t="s">
        <v>80</v>
      </c>
      <c r="AW150" s="14" t="s">
        <v>33</v>
      </c>
      <c r="AX150" s="14" t="s">
        <v>71</v>
      </c>
      <c r="AY150" s="229" t="s">
        <v>166</v>
      </c>
    </row>
    <row r="151" spans="1:65" s="15" customFormat="1" ht="11.25">
      <c r="B151" s="230"/>
      <c r="C151" s="231"/>
      <c r="D151" s="205" t="s">
        <v>177</v>
      </c>
      <c r="E151" s="232" t="s">
        <v>19</v>
      </c>
      <c r="F151" s="233" t="s">
        <v>191</v>
      </c>
      <c r="G151" s="231"/>
      <c r="H151" s="234">
        <v>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177</v>
      </c>
      <c r="AU151" s="240" t="s">
        <v>80</v>
      </c>
      <c r="AV151" s="15" t="s">
        <v>173</v>
      </c>
      <c r="AW151" s="15" t="s">
        <v>33</v>
      </c>
      <c r="AX151" s="15" t="s">
        <v>78</v>
      </c>
      <c r="AY151" s="240" t="s">
        <v>166</v>
      </c>
    </row>
    <row r="152" spans="1:65" s="2" customFormat="1" ht="16.5" customHeight="1">
      <c r="A152" s="34"/>
      <c r="B152" s="35"/>
      <c r="C152" s="241" t="s">
        <v>238</v>
      </c>
      <c r="D152" s="241" t="s">
        <v>345</v>
      </c>
      <c r="E152" s="242" t="s">
        <v>1147</v>
      </c>
      <c r="F152" s="243" t="s">
        <v>1148</v>
      </c>
      <c r="G152" s="244" t="s">
        <v>630</v>
      </c>
      <c r="H152" s="245">
        <v>1</v>
      </c>
      <c r="I152" s="246"/>
      <c r="J152" s="247">
        <f>ROUND(I152*H152,2)</f>
        <v>0</v>
      </c>
      <c r="K152" s="243" t="s">
        <v>604</v>
      </c>
      <c r="L152" s="248"/>
      <c r="M152" s="249" t="s">
        <v>19</v>
      </c>
      <c r="N152" s="250" t="s">
        <v>42</v>
      </c>
      <c r="O152" s="64"/>
      <c r="P152" s="201">
        <f>O152*H152</f>
        <v>0</v>
      </c>
      <c r="Q152" s="201">
        <v>0.185</v>
      </c>
      <c r="R152" s="201">
        <f>Q152*H152</f>
        <v>0.185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208</v>
      </c>
      <c r="AT152" s="203" t="s">
        <v>345</v>
      </c>
      <c r="AU152" s="203" t="s">
        <v>80</v>
      </c>
      <c r="AY152" s="17" t="s">
        <v>166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173</v>
      </c>
      <c r="BM152" s="203" t="s">
        <v>1149</v>
      </c>
    </row>
    <row r="153" spans="1:65" s="2" customFormat="1" ht="39">
      <c r="A153" s="34"/>
      <c r="B153" s="35"/>
      <c r="C153" s="36"/>
      <c r="D153" s="205" t="s">
        <v>175</v>
      </c>
      <c r="E153" s="36"/>
      <c r="F153" s="206" t="s">
        <v>1150</v>
      </c>
      <c r="G153" s="36"/>
      <c r="H153" s="36"/>
      <c r="I153" s="115"/>
      <c r="J153" s="36"/>
      <c r="K153" s="36"/>
      <c r="L153" s="39"/>
      <c r="M153" s="207"/>
      <c r="N153" s="208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175</v>
      </c>
      <c r="AU153" s="17" t="s">
        <v>80</v>
      </c>
    </row>
    <row r="154" spans="1:65" s="2" customFormat="1" ht="16.5" customHeight="1">
      <c r="A154" s="34"/>
      <c r="B154" s="35"/>
      <c r="C154" s="241" t="s">
        <v>8</v>
      </c>
      <c r="D154" s="241" t="s">
        <v>345</v>
      </c>
      <c r="E154" s="242" t="s">
        <v>1151</v>
      </c>
      <c r="F154" s="243" t="s">
        <v>1152</v>
      </c>
      <c r="G154" s="244" t="s">
        <v>630</v>
      </c>
      <c r="H154" s="245">
        <v>2</v>
      </c>
      <c r="I154" s="246"/>
      <c r="J154" s="247">
        <f>ROUND(I154*H154,2)</f>
        <v>0</v>
      </c>
      <c r="K154" s="243" t="s">
        <v>604</v>
      </c>
      <c r="L154" s="248"/>
      <c r="M154" s="249" t="s">
        <v>19</v>
      </c>
      <c r="N154" s="250" t="s">
        <v>42</v>
      </c>
      <c r="O154" s="64"/>
      <c r="P154" s="201">
        <f>O154*H154</f>
        <v>0</v>
      </c>
      <c r="Q154" s="201">
        <v>0.185</v>
      </c>
      <c r="R154" s="201">
        <f>Q154*H154</f>
        <v>0.37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208</v>
      </c>
      <c r="AT154" s="203" t="s">
        <v>345</v>
      </c>
      <c r="AU154" s="203" t="s">
        <v>80</v>
      </c>
      <c r="AY154" s="17" t="s">
        <v>166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78</v>
      </c>
      <c r="BK154" s="204">
        <f>ROUND(I154*H154,2)</f>
        <v>0</v>
      </c>
      <c r="BL154" s="17" t="s">
        <v>173</v>
      </c>
      <c r="BM154" s="203" t="s">
        <v>1153</v>
      </c>
    </row>
    <row r="155" spans="1:65" s="2" customFormat="1" ht="58.5">
      <c r="A155" s="34"/>
      <c r="B155" s="35"/>
      <c r="C155" s="36"/>
      <c r="D155" s="205" t="s">
        <v>175</v>
      </c>
      <c r="E155" s="36"/>
      <c r="F155" s="206" t="s">
        <v>1154</v>
      </c>
      <c r="G155" s="36"/>
      <c r="H155" s="36"/>
      <c r="I155" s="115"/>
      <c r="J155" s="36"/>
      <c r="K155" s="36"/>
      <c r="L155" s="39"/>
      <c r="M155" s="207"/>
      <c r="N155" s="208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175</v>
      </c>
      <c r="AU155" s="17" t="s">
        <v>80</v>
      </c>
    </row>
    <row r="156" spans="1:65" s="2" customFormat="1" ht="16.5" customHeight="1">
      <c r="A156" s="34"/>
      <c r="B156" s="35"/>
      <c r="C156" s="241" t="s">
        <v>250</v>
      </c>
      <c r="D156" s="241" t="s">
        <v>345</v>
      </c>
      <c r="E156" s="242" t="s">
        <v>1155</v>
      </c>
      <c r="F156" s="243" t="s">
        <v>1156</v>
      </c>
      <c r="G156" s="244" t="s">
        <v>630</v>
      </c>
      <c r="H156" s="245">
        <v>1</v>
      </c>
      <c r="I156" s="246"/>
      <c r="J156" s="247">
        <f>ROUND(I156*H156,2)</f>
        <v>0</v>
      </c>
      <c r="K156" s="243" t="s">
        <v>604</v>
      </c>
      <c r="L156" s="248"/>
      <c r="M156" s="249" t="s">
        <v>19</v>
      </c>
      <c r="N156" s="250" t="s">
        <v>42</v>
      </c>
      <c r="O156" s="64"/>
      <c r="P156" s="201">
        <f>O156*H156</f>
        <v>0</v>
      </c>
      <c r="Q156" s="201">
        <v>0.185</v>
      </c>
      <c r="R156" s="201">
        <f>Q156*H156</f>
        <v>0.185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208</v>
      </c>
      <c r="AT156" s="203" t="s">
        <v>345</v>
      </c>
      <c r="AU156" s="203" t="s">
        <v>80</v>
      </c>
      <c r="AY156" s="17" t="s">
        <v>166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78</v>
      </c>
      <c r="BK156" s="204">
        <f>ROUND(I156*H156,2)</f>
        <v>0</v>
      </c>
      <c r="BL156" s="17" t="s">
        <v>173</v>
      </c>
      <c r="BM156" s="203" t="s">
        <v>1157</v>
      </c>
    </row>
    <row r="157" spans="1:65" s="2" customFormat="1" ht="58.5">
      <c r="A157" s="34"/>
      <c r="B157" s="35"/>
      <c r="C157" s="36"/>
      <c r="D157" s="205" t="s">
        <v>175</v>
      </c>
      <c r="E157" s="36"/>
      <c r="F157" s="206" t="s">
        <v>1158</v>
      </c>
      <c r="G157" s="36"/>
      <c r="H157" s="36"/>
      <c r="I157" s="115"/>
      <c r="J157" s="36"/>
      <c r="K157" s="36"/>
      <c r="L157" s="39"/>
      <c r="M157" s="207"/>
      <c r="N157" s="208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175</v>
      </c>
      <c r="AU157" s="17" t="s">
        <v>80</v>
      </c>
    </row>
    <row r="158" spans="1:65" s="2" customFormat="1" ht="33" customHeight="1">
      <c r="A158" s="34"/>
      <c r="B158" s="35"/>
      <c r="C158" s="241" t="s">
        <v>256</v>
      </c>
      <c r="D158" s="241" t="s">
        <v>345</v>
      </c>
      <c r="E158" s="242" t="s">
        <v>1159</v>
      </c>
      <c r="F158" s="243" t="s">
        <v>1160</v>
      </c>
      <c r="G158" s="244" t="s">
        <v>630</v>
      </c>
      <c r="H158" s="245">
        <v>1</v>
      </c>
      <c r="I158" s="246"/>
      <c r="J158" s="247">
        <f>ROUND(I158*H158,2)</f>
        <v>0</v>
      </c>
      <c r="K158" s="243" t="s">
        <v>604</v>
      </c>
      <c r="L158" s="248"/>
      <c r="M158" s="249" t="s">
        <v>19</v>
      </c>
      <c r="N158" s="250" t="s">
        <v>42</v>
      </c>
      <c r="O158" s="64"/>
      <c r="P158" s="201">
        <f>O158*H158</f>
        <v>0</v>
      </c>
      <c r="Q158" s="201">
        <v>0.185</v>
      </c>
      <c r="R158" s="201">
        <f>Q158*H158</f>
        <v>0.185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208</v>
      </c>
      <c r="AT158" s="203" t="s">
        <v>345</v>
      </c>
      <c r="AU158" s="203" t="s">
        <v>80</v>
      </c>
      <c r="AY158" s="17" t="s">
        <v>166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78</v>
      </c>
      <c r="BK158" s="204">
        <f>ROUND(I158*H158,2)</f>
        <v>0</v>
      </c>
      <c r="BL158" s="17" t="s">
        <v>173</v>
      </c>
      <c r="BM158" s="203" t="s">
        <v>1161</v>
      </c>
    </row>
    <row r="159" spans="1:65" s="2" customFormat="1" ht="16.5" customHeight="1">
      <c r="A159" s="34"/>
      <c r="B159" s="35"/>
      <c r="C159" s="192" t="s">
        <v>262</v>
      </c>
      <c r="D159" s="192" t="s">
        <v>168</v>
      </c>
      <c r="E159" s="193" t="s">
        <v>1162</v>
      </c>
      <c r="F159" s="194" t="s">
        <v>1163</v>
      </c>
      <c r="G159" s="195" t="s">
        <v>630</v>
      </c>
      <c r="H159" s="196">
        <v>17</v>
      </c>
      <c r="I159" s="197"/>
      <c r="J159" s="198">
        <f>ROUND(I159*H159,2)</f>
        <v>0</v>
      </c>
      <c r="K159" s="194" t="s">
        <v>172</v>
      </c>
      <c r="L159" s="39"/>
      <c r="M159" s="199" t="s">
        <v>19</v>
      </c>
      <c r="N159" s="200" t="s">
        <v>42</v>
      </c>
      <c r="O159" s="64"/>
      <c r="P159" s="201">
        <f>O159*H159</f>
        <v>0</v>
      </c>
      <c r="Q159" s="201">
        <v>7.2870000000000004E-2</v>
      </c>
      <c r="R159" s="201">
        <f>Q159*H159</f>
        <v>1.2387900000000001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173</v>
      </c>
      <c r="AT159" s="203" t="s">
        <v>168</v>
      </c>
      <c r="AU159" s="203" t="s">
        <v>80</v>
      </c>
      <c r="AY159" s="17" t="s">
        <v>166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78</v>
      </c>
      <c r="BK159" s="204">
        <f>ROUND(I159*H159,2)</f>
        <v>0</v>
      </c>
      <c r="BL159" s="17" t="s">
        <v>173</v>
      </c>
      <c r="BM159" s="203" t="s">
        <v>1164</v>
      </c>
    </row>
    <row r="160" spans="1:65" s="2" customFormat="1" ht="21.75" customHeight="1">
      <c r="A160" s="34"/>
      <c r="B160" s="35"/>
      <c r="C160" s="241" t="s">
        <v>268</v>
      </c>
      <c r="D160" s="241" t="s">
        <v>345</v>
      </c>
      <c r="E160" s="242" t="s">
        <v>1165</v>
      </c>
      <c r="F160" s="243" t="s">
        <v>1166</v>
      </c>
      <c r="G160" s="244" t="s">
        <v>630</v>
      </c>
      <c r="H160" s="245">
        <v>17</v>
      </c>
      <c r="I160" s="246"/>
      <c r="J160" s="247">
        <f>ROUND(I160*H160,2)</f>
        <v>0</v>
      </c>
      <c r="K160" s="243" t="s">
        <v>604</v>
      </c>
      <c r="L160" s="248"/>
      <c r="M160" s="249" t="s">
        <v>19</v>
      </c>
      <c r="N160" s="250" t="s">
        <v>42</v>
      </c>
      <c r="O160" s="64"/>
      <c r="P160" s="201">
        <f>O160*H160</f>
        <v>0</v>
      </c>
      <c r="Q160" s="201">
        <v>6.0000000000000001E-3</v>
      </c>
      <c r="R160" s="201">
        <f>Q160*H160</f>
        <v>0.10200000000000001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208</v>
      </c>
      <c r="AT160" s="203" t="s">
        <v>345</v>
      </c>
      <c r="AU160" s="203" t="s">
        <v>80</v>
      </c>
      <c r="AY160" s="17" t="s">
        <v>166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173</v>
      </c>
      <c r="BM160" s="203" t="s">
        <v>1167</v>
      </c>
    </row>
    <row r="161" spans="1:65" s="2" customFormat="1" ht="16.5" customHeight="1">
      <c r="A161" s="34"/>
      <c r="B161" s="35"/>
      <c r="C161" s="192" t="s">
        <v>274</v>
      </c>
      <c r="D161" s="192" t="s">
        <v>168</v>
      </c>
      <c r="E161" s="193" t="s">
        <v>1168</v>
      </c>
      <c r="F161" s="194" t="s">
        <v>1169</v>
      </c>
      <c r="G161" s="195" t="s">
        <v>630</v>
      </c>
      <c r="H161" s="196">
        <v>26</v>
      </c>
      <c r="I161" s="197"/>
      <c r="J161" s="198">
        <f>ROUND(I161*H161,2)</f>
        <v>0</v>
      </c>
      <c r="K161" s="194" t="s">
        <v>172</v>
      </c>
      <c r="L161" s="39"/>
      <c r="M161" s="199" t="s">
        <v>19</v>
      </c>
      <c r="N161" s="200" t="s">
        <v>42</v>
      </c>
      <c r="O161" s="64"/>
      <c r="P161" s="201">
        <f>O161*H161</f>
        <v>0</v>
      </c>
      <c r="Q161" s="201">
        <v>0.35743999999999998</v>
      </c>
      <c r="R161" s="201">
        <f>Q161*H161</f>
        <v>9.2934400000000004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173</v>
      </c>
      <c r="AT161" s="203" t="s">
        <v>168</v>
      </c>
      <c r="AU161" s="203" t="s">
        <v>80</v>
      </c>
      <c r="AY161" s="17" t="s">
        <v>166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78</v>
      </c>
      <c r="BK161" s="204">
        <f>ROUND(I161*H161,2)</f>
        <v>0</v>
      </c>
      <c r="BL161" s="17" t="s">
        <v>173</v>
      </c>
      <c r="BM161" s="203" t="s">
        <v>1170</v>
      </c>
    </row>
    <row r="162" spans="1:65" s="14" customFormat="1" ht="11.25">
      <c r="B162" s="219"/>
      <c r="C162" s="220"/>
      <c r="D162" s="205" t="s">
        <v>177</v>
      </c>
      <c r="E162" s="221" t="s">
        <v>19</v>
      </c>
      <c r="F162" s="222" t="s">
        <v>1171</v>
      </c>
      <c r="G162" s="220"/>
      <c r="H162" s="223">
        <v>26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177</v>
      </c>
      <c r="AU162" s="229" t="s">
        <v>80</v>
      </c>
      <c r="AV162" s="14" t="s">
        <v>80</v>
      </c>
      <c r="AW162" s="14" t="s">
        <v>33</v>
      </c>
      <c r="AX162" s="14" t="s">
        <v>78</v>
      </c>
      <c r="AY162" s="229" t="s">
        <v>166</v>
      </c>
    </row>
    <row r="163" spans="1:65" s="2" customFormat="1" ht="21.75" customHeight="1">
      <c r="A163" s="34"/>
      <c r="B163" s="35"/>
      <c r="C163" s="241" t="s">
        <v>7</v>
      </c>
      <c r="D163" s="241" t="s">
        <v>345</v>
      </c>
      <c r="E163" s="242" t="s">
        <v>1172</v>
      </c>
      <c r="F163" s="243" t="s">
        <v>1173</v>
      </c>
      <c r="G163" s="244" t="s">
        <v>630</v>
      </c>
      <c r="H163" s="245">
        <v>13</v>
      </c>
      <c r="I163" s="246"/>
      <c r="J163" s="247">
        <f>ROUND(I163*H163,2)</f>
        <v>0</v>
      </c>
      <c r="K163" s="243" t="s">
        <v>604</v>
      </c>
      <c r="L163" s="248"/>
      <c r="M163" s="249" t="s">
        <v>19</v>
      </c>
      <c r="N163" s="250" t="s">
        <v>42</v>
      </c>
      <c r="O163" s="64"/>
      <c r="P163" s="201">
        <f>O163*H163</f>
        <v>0</v>
      </c>
      <c r="Q163" s="201">
        <v>7.0000000000000007E-2</v>
      </c>
      <c r="R163" s="201">
        <f>Q163*H163</f>
        <v>0.91000000000000014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208</v>
      </c>
      <c r="AT163" s="203" t="s">
        <v>345</v>
      </c>
      <c r="AU163" s="203" t="s">
        <v>80</v>
      </c>
      <c r="AY163" s="17" t="s">
        <v>166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78</v>
      </c>
      <c r="BK163" s="204">
        <f>ROUND(I163*H163,2)</f>
        <v>0</v>
      </c>
      <c r="BL163" s="17" t="s">
        <v>173</v>
      </c>
      <c r="BM163" s="203" t="s">
        <v>1174</v>
      </c>
    </row>
    <row r="164" spans="1:65" s="2" customFormat="1" ht="21.75" customHeight="1">
      <c r="A164" s="34"/>
      <c r="B164" s="35"/>
      <c r="C164" s="241" t="s">
        <v>290</v>
      </c>
      <c r="D164" s="241" t="s">
        <v>345</v>
      </c>
      <c r="E164" s="242" t="s">
        <v>1175</v>
      </c>
      <c r="F164" s="243" t="s">
        <v>1176</v>
      </c>
      <c r="G164" s="244" t="s">
        <v>630</v>
      </c>
      <c r="H164" s="245">
        <v>13</v>
      </c>
      <c r="I164" s="246"/>
      <c r="J164" s="247">
        <f>ROUND(I164*H164,2)</f>
        <v>0</v>
      </c>
      <c r="K164" s="243" t="s">
        <v>604</v>
      </c>
      <c r="L164" s="248"/>
      <c r="M164" s="249" t="s">
        <v>19</v>
      </c>
      <c r="N164" s="250" t="s">
        <v>42</v>
      </c>
      <c r="O164" s="64"/>
      <c r="P164" s="201">
        <f>O164*H164</f>
        <v>0</v>
      </c>
      <c r="Q164" s="201">
        <v>0.34499999999999997</v>
      </c>
      <c r="R164" s="201">
        <f>Q164*H164</f>
        <v>4.4849999999999994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208</v>
      </c>
      <c r="AT164" s="203" t="s">
        <v>345</v>
      </c>
      <c r="AU164" s="203" t="s">
        <v>80</v>
      </c>
      <c r="AY164" s="17" t="s">
        <v>166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78</v>
      </c>
      <c r="BK164" s="204">
        <f>ROUND(I164*H164,2)</f>
        <v>0</v>
      </c>
      <c r="BL164" s="17" t="s">
        <v>173</v>
      </c>
      <c r="BM164" s="203" t="s">
        <v>1177</v>
      </c>
    </row>
    <row r="165" spans="1:65" s="2" customFormat="1" ht="21.75" customHeight="1">
      <c r="A165" s="34"/>
      <c r="B165" s="35"/>
      <c r="C165" s="192" t="s">
        <v>297</v>
      </c>
      <c r="D165" s="192" t="s">
        <v>168</v>
      </c>
      <c r="E165" s="193" t="s">
        <v>1178</v>
      </c>
      <c r="F165" s="194" t="s">
        <v>1179</v>
      </c>
      <c r="G165" s="195" t="s">
        <v>630</v>
      </c>
      <c r="H165" s="196">
        <v>9</v>
      </c>
      <c r="I165" s="197"/>
      <c r="J165" s="198">
        <f>ROUND(I165*H165,2)</f>
        <v>0</v>
      </c>
      <c r="K165" s="194" t="s">
        <v>172</v>
      </c>
      <c r="L165" s="39"/>
      <c r="M165" s="199" t="s">
        <v>19</v>
      </c>
      <c r="N165" s="200" t="s">
        <v>42</v>
      </c>
      <c r="O165" s="64"/>
      <c r="P165" s="201">
        <f>O165*H165</f>
        <v>0</v>
      </c>
      <c r="Q165" s="201">
        <v>1.1999999999999999E-3</v>
      </c>
      <c r="R165" s="201">
        <f>Q165*H165</f>
        <v>1.0799999999999999E-2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173</v>
      </c>
      <c r="AT165" s="203" t="s">
        <v>168</v>
      </c>
      <c r="AU165" s="203" t="s">
        <v>80</v>
      </c>
      <c r="AY165" s="17" t="s">
        <v>166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78</v>
      </c>
      <c r="BK165" s="204">
        <f>ROUND(I165*H165,2)</f>
        <v>0</v>
      </c>
      <c r="BL165" s="17" t="s">
        <v>173</v>
      </c>
      <c r="BM165" s="203" t="s">
        <v>1180</v>
      </c>
    </row>
    <row r="166" spans="1:65" s="2" customFormat="1" ht="16.5" customHeight="1">
      <c r="A166" s="34"/>
      <c r="B166" s="35"/>
      <c r="C166" s="241" t="s">
        <v>301</v>
      </c>
      <c r="D166" s="241" t="s">
        <v>345</v>
      </c>
      <c r="E166" s="242" t="s">
        <v>1181</v>
      </c>
      <c r="F166" s="243" t="s">
        <v>1182</v>
      </c>
      <c r="G166" s="244" t="s">
        <v>630</v>
      </c>
      <c r="H166" s="245">
        <v>9</v>
      </c>
      <c r="I166" s="246"/>
      <c r="J166" s="247">
        <f>ROUND(I166*H166,2)</f>
        <v>0</v>
      </c>
      <c r="K166" s="243" t="s">
        <v>604</v>
      </c>
      <c r="L166" s="248"/>
      <c r="M166" s="249" t="s">
        <v>19</v>
      </c>
      <c r="N166" s="250" t="s">
        <v>42</v>
      </c>
      <c r="O166" s="64"/>
      <c r="P166" s="201">
        <f>O166*H166</f>
        <v>0</v>
      </c>
      <c r="Q166" s="201">
        <v>0.02</v>
      </c>
      <c r="R166" s="201">
        <f>Q166*H166</f>
        <v>0.18</v>
      </c>
      <c r="S166" s="201">
        <v>0</v>
      </c>
      <c r="T166" s="20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208</v>
      </c>
      <c r="AT166" s="203" t="s">
        <v>345</v>
      </c>
      <c r="AU166" s="203" t="s">
        <v>80</v>
      </c>
      <c r="AY166" s="17" t="s">
        <v>166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78</v>
      </c>
      <c r="BK166" s="204">
        <f>ROUND(I166*H166,2)</f>
        <v>0</v>
      </c>
      <c r="BL166" s="17" t="s">
        <v>173</v>
      </c>
      <c r="BM166" s="203" t="s">
        <v>1183</v>
      </c>
    </row>
    <row r="167" spans="1:65" s="12" customFormat="1" ht="22.9" customHeight="1">
      <c r="B167" s="176"/>
      <c r="C167" s="177"/>
      <c r="D167" s="178" t="s">
        <v>70</v>
      </c>
      <c r="E167" s="190" t="s">
        <v>872</v>
      </c>
      <c r="F167" s="190" t="s">
        <v>873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P168</f>
        <v>0</v>
      </c>
      <c r="Q167" s="184"/>
      <c r="R167" s="185">
        <f>R168</f>
        <v>0</v>
      </c>
      <c r="S167" s="184"/>
      <c r="T167" s="186">
        <f>T168</f>
        <v>0</v>
      </c>
      <c r="AR167" s="187" t="s">
        <v>78</v>
      </c>
      <c r="AT167" s="188" t="s">
        <v>70</v>
      </c>
      <c r="AU167" s="188" t="s">
        <v>78</v>
      </c>
      <c r="AY167" s="187" t="s">
        <v>166</v>
      </c>
      <c r="BK167" s="189">
        <f>BK168</f>
        <v>0</v>
      </c>
    </row>
    <row r="168" spans="1:65" s="2" customFormat="1" ht="44.25" customHeight="1">
      <c r="A168" s="34"/>
      <c r="B168" s="35"/>
      <c r="C168" s="192" t="s">
        <v>308</v>
      </c>
      <c r="D168" s="192" t="s">
        <v>168</v>
      </c>
      <c r="E168" s="193" t="s">
        <v>1184</v>
      </c>
      <c r="F168" s="194" t="s">
        <v>1185</v>
      </c>
      <c r="G168" s="195" t="s">
        <v>334</v>
      </c>
      <c r="H168" s="196">
        <v>183.24700000000001</v>
      </c>
      <c r="I168" s="197"/>
      <c r="J168" s="198">
        <f>ROUND(I168*H168,2)</f>
        <v>0</v>
      </c>
      <c r="K168" s="194" t="s">
        <v>172</v>
      </c>
      <c r="L168" s="39"/>
      <c r="M168" s="199" t="s">
        <v>19</v>
      </c>
      <c r="N168" s="200" t="s">
        <v>42</v>
      </c>
      <c r="O168" s="64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173</v>
      </c>
      <c r="AT168" s="203" t="s">
        <v>168</v>
      </c>
      <c r="AU168" s="203" t="s">
        <v>80</v>
      </c>
      <c r="AY168" s="17" t="s">
        <v>166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173</v>
      </c>
      <c r="BM168" s="203" t="s">
        <v>1186</v>
      </c>
    </row>
    <row r="169" spans="1:65" s="12" customFormat="1" ht="25.9" customHeight="1">
      <c r="B169" s="176"/>
      <c r="C169" s="177"/>
      <c r="D169" s="178" t="s">
        <v>70</v>
      </c>
      <c r="E169" s="179" t="s">
        <v>878</v>
      </c>
      <c r="F169" s="179" t="s">
        <v>879</v>
      </c>
      <c r="G169" s="177"/>
      <c r="H169" s="177"/>
      <c r="I169" s="180"/>
      <c r="J169" s="181">
        <f>BK169</f>
        <v>0</v>
      </c>
      <c r="K169" s="177"/>
      <c r="L169" s="182"/>
      <c r="M169" s="183"/>
      <c r="N169" s="184"/>
      <c r="O169" s="184"/>
      <c r="P169" s="185">
        <f>P170</f>
        <v>0</v>
      </c>
      <c r="Q169" s="184"/>
      <c r="R169" s="185">
        <f>R170</f>
        <v>20.086962000000003</v>
      </c>
      <c r="S169" s="184"/>
      <c r="T169" s="186">
        <f>T170</f>
        <v>0</v>
      </c>
      <c r="AR169" s="187" t="s">
        <v>80</v>
      </c>
      <c r="AT169" s="188" t="s">
        <v>70</v>
      </c>
      <c r="AU169" s="188" t="s">
        <v>71</v>
      </c>
      <c r="AY169" s="187" t="s">
        <v>166</v>
      </c>
      <c r="BK169" s="189">
        <f>BK170</f>
        <v>0</v>
      </c>
    </row>
    <row r="170" spans="1:65" s="12" customFormat="1" ht="22.9" customHeight="1">
      <c r="B170" s="176"/>
      <c r="C170" s="177"/>
      <c r="D170" s="178" t="s">
        <v>70</v>
      </c>
      <c r="E170" s="190" t="s">
        <v>1187</v>
      </c>
      <c r="F170" s="190" t="s">
        <v>1188</v>
      </c>
      <c r="G170" s="177"/>
      <c r="H170" s="177"/>
      <c r="I170" s="180"/>
      <c r="J170" s="191">
        <f>BK170</f>
        <v>0</v>
      </c>
      <c r="K170" s="177"/>
      <c r="L170" s="182"/>
      <c r="M170" s="183"/>
      <c r="N170" s="184"/>
      <c r="O170" s="184"/>
      <c r="P170" s="185">
        <f>SUM(P171:P178)</f>
        <v>0</v>
      </c>
      <c r="Q170" s="184"/>
      <c r="R170" s="185">
        <f>SUM(R171:R178)</f>
        <v>20.086962000000003</v>
      </c>
      <c r="S170" s="184"/>
      <c r="T170" s="186">
        <f>SUM(T171:T178)</f>
        <v>0</v>
      </c>
      <c r="AR170" s="187" t="s">
        <v>80</v>
      </c>
      <c r="AT170" s="188" t="s">
        <v>70</v>
      </c>
      <c r="AU170" s="188" t="s">
        <v>78</v>
      </c>
      <c r="AY170" s="187" t="s">
        <v>166</v>
      </c>
      <c r="BK170" s="189">
        <f>SUM(BK171:BK178)</f>
        <v>0</v>
      </c>
    </row>
    <row r="171" spans="1:65" s="2" customFormat="1" ht="33" customHeight="1">
      <c r="A171" s="34"/>
      <c r="B171" s="35"/>
      <c r="C171" s="192" t="s">
        <v>312</v>
      </c>
      <c r="D171" s="192" t="s">
        <v>168</v>
      </c>
      <c r="E171" s="193" t="s">
        <v>1189</v>
      </c>
      <c r="F171" s="194" t="s">
        <v>1190</v>
      </c>
      <c r="G171" s="195" t="s">
        <v>215</v>
      </c>
      <c r="H171" s="196">
        <v>165.2</v>
      </c>
      <c r="I171" s="197"/>
      <c r="J171" s="198">
        <f>ROUND(I171*H171,2)</f>
        <v>0</v>
      </c>
      <c r="K171" s="194" t="s">
        <v>172</v>
      </c>
      <c r="L171" s="39"/>
      <c r="M171" s="199" t="s">
        <v>19</v>
      </c>
      <c r="N171" s="200" t="s">
        <v>42</v>
      </c>
      <c r="O171" s="64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250</v>
      </c>
      <c r="AT171" s="203" t="s">
        <v>168</v>
      </c>
      <c r="AU171" s="203" t="s">
        <v>80</v>
      </c>
      <c r="AY171" s="17" t="s">
        <v>166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78</v>
      </c>
      <c r="BK171" s="204">
        <f>ROUND(I171*H171,2)</f>
        <v>0</v>
      </c>
      <c r="BL171" s="17" t="s">
        <v>250</v>
      </c>
      <c r="BM171" s="203" t="s">
        <v>1191</v>
      </c>
    </row>
    <row r="172" spans="1:65" s="13" customFormat="1" ht="11.25">
      <c r="B172" s="209"/>
      <c r="C172" s="210"/>
      <c r="D172" s="205" t="s">
        <v>177</v>
      </c>
      <c r="E172" s="211" t="s">
        <v>19</v>
      </c>
      <c r="F172" s="212" t="s">
        <v>1192</v>
      </c>
      <c r="G172" s="210"/>
      <c r="H172" s="211" t="s">
        <v>19</v>
      </c>
      <c r="I172" s="213"/>
      <c r="J172" s="210"/>
      <c r="K172" s="210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177</v>
      </c>
      <c r="AU172" s="218" t="s">
        <v>80</v>
      </c>
      <c r="AV172" s="13" t="s">
        <v>78</v>
      </c>
      <c r="AW172" s="13" t="s">
        <v>33</v>
      </c>
      <c r="AX172" s="13" t="s">
        <v>71</v>
      </c>
      <c r="AY172" s="218" t="s">
        <v>166</v>
      </c>
    </row>
    <row r="173" spans="1:65" s="14" customFormat="1" ht="11.25">
      <c r="B173" s="219"/>
      <c r="C173" s="220"/>
      <c r="D173" s="205" t="s">
        <v>177</v>
      </c>
      <c r="E173" s="221" t="s">
        <v>19</v>
      </c>
      <c r="F173" s="222" t="s">
        <v>1193</v>
      </c>
      <c r="G173" s="220"/>
      <c r="H173" s="223">
        <v>122.4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177</v>
      </c>
      <c r="AU173" s="229" t="s">
        <v>80</v>
      </c>
      <c r="AV173" s="14" t="s">
        <v>80</v>
      </c>
      <c r="AW173" s="14" t="s">
        <v>33</v>
      </c>
      <c r="AX173" s="14" t="s">
        <v>71</v>
      </c>
      <c r="AY173" s="229" t="s">
        <v>166</v>
      </c>
    </row>
    <row r="174" spans="1:65" s="14" customFormat="1" ht="11.25">
      <c r="B174" s="219"/>
      <c r="C174" s="220"/>
      <c r="D174" s="205" t="s">
        <v>177</v>
      </c>
      <c r="E174" s="221" t="s">
        <v>19</v>
      </c>
      <c r="F174" s="222" t="s">
        <v>1194</v>
      </c>
      <c r="G174" s="220"/>
      <c r="H174" s="223">
        <v>42.8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177</v>
      </c>
      <c r="AU174" s="229" t="s">
        <v>80</v>
      </c>
      <c r="AV174" s="14" t="s">
        <v>80</v>
      </c>
      <c r="AW174" s="14" t="s">
        <v>33</v>
      </c>
      <c r="AX174" s="14" t="s">
        <v>71</v>
      </c>
      <c r="AY174" s="229" t="s">
        <v>166</v>
      </c>
    </row>
    <row r="175" spans="1:65" s="15" customFormat="1" ht="11.25">
      <c r="B175" s="230"/>
      <c r="C175" s="231"/>
      <c r="D175" s="205" t="s">
        <v>177</v>
      </c>
      <c r="E175" s="232" t="s">
        <v>19</v>
      </c>
      <c r="F175" s="233" t="s">
        <v>191</v>
      </c>
      <c r="G175" s="231"/>
      <c r="H175" s="234">
        <v>165.2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177</v>
      </c>
      <c r="AU175" s="240" t="s">
        <v>80</v>
      </c>
      <c r="AV175" s="15" t="s">
        <v>173</v>
      </c>
      <c r="AW175" s="15" t="s">
        <v>33</v>
      </c>
      <c r="AX175" s="15" t="s">
        <v>78</v>
      </c>
      <c r="AY175" s="240" t="s">
        <v>166</v>
      </c>
    </row>
    <row r="176" spans="1:65" s="2" customFormat="1" ht="16.5" customHeight="1">
      <c r="A176" s="34"/>
      <c r="B176" s="35"/>
      <c r="C176" s="241" t="s">
        <v>317</v>
      </c>
      <c r="D176" s="241" t="s">
        <v>345</v>
      </c>
      <c r="E176" s="242" t="s">
        <v>1195</v>
      </c>
      <c r="F176" s="243" t="s">
        <v>1196</v>
      </c>
      <c r="G176" s="244" t="s">
        <v>245</v>
      </c>
      <c r="H176" s="245">
        <v>35.700000000000003</v>
      </c>
      <c r="I176" s="246"/>
      <c r="J176" s="247">
        <f>ROUND(I176*H176,2)</f>
        <v>0</v>
      </c>
      <c r="K176" s="243" t="s">
        <v>604</v>
      </c>
      <c r="L176" s="248"/>
      <c r="M176" s="249" t="s">
        <v>19</v>
      </c>
      <c r="N176" s="250" t="s">
        <v>42</v>
      </c>
      <c r="O176" s="64"/>
      <c r="P176" s="201">
        <f>O176*H176</f>
        <v>0</v>
      </c>
      <c r="Q176" s="201">
        <v>0.55000000000000004</v>
      </c>
      <c r="R176" s="201">
        <f>Q176*H176</f>
        <v>19.635000000000002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344</v>
      </c>
      <c r="AT176" s="203" t="s">
        <v>345</v>
      </c>
      <c r="AU176" s="203" t="s">
        <v>80</v>
      </c>
      <c r="AY176" s="17" t="s">
        <v>166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78</v>
      </c>
      <c r="BK176" s="204">
        <f>ROUND(I176*H176,2)</f>
        <v>0</v>
      </c>
      <c r="BL176" s="17" t="s">
        <v>250</v>
      </c>
      <c r="BM176" s="203" t="s">
        <v>1197</v>
      </c>
    </row>
    <row r="177" spans="1:65" s="14" customFormat="1" ht="11.25">
      <c r="B177" s="219"/>
      <c r="C177" s="220"/>
      <c r="D177" s="205" t="s">
        <v>177</v>
      </c>
      <c r="E177" s="221" t="s">
        <v>19</v>
      </c>
      <c r="F177" s="222" t="s">
        <v>1198</v>
      </c>
      <c r="G177" s="220"/>
      <c r="H177" s="223">
        <v>35.700000000000003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177</v>
      </c>
      <c r="AU177" s="229" t="s">
        <v>80</v>
      </c>
      <c r="AV177" s="14" t="s">
        <v>80</v>
      </c>
      <c r="AW177" s="14" t="s">
        <v>33</v>
      </c>
      <c r="AX177" s="14" t="s">
        <v>78</v>
      </c>
      <c r="AY177" s="229" t="s">
        <v>166</v>
      </c>
    </row>
    <row r="178" spans="1:65" s="2" customFormat="1" ht="21.75" customHeight="1">
      <c r="A178" s="34"/>
      <c r="B178" s="35"/>
      <c r="C178" s="192" t="s">
        <v>323</v>
      </c>
      <c r="D178" s="192" t="s">
        <v>168</v>
      </c>
      <c r="E178" s="193" t="s">
        <v>1199</v>
      </c>
      <c r="F178" s="194" t="s">
        <v>1200</v>
      </c>
      <c r="G178" s="195" t="s">
        <v>245</v>
      </c>
      <c r="H178" s="196">
        <v>35.700000000000003</v>
      </c>
      <c r="I178" s="197"/>
      <c r="J178" s="198">
        <f>ROUND(I178*H178,2)</f>
        <v>0</v>
      </c>
      <c r="K178" s="194" t="s">
        <v>172</v>
      </c>
      <c r="L178" s="39"/>
      <c r="M178" s="258" t="s">
        <v>19</v>
      </c>
      <c r="N178" s="259" t="s">
        <v>42</v>
      </c>
      <c r="O178" s="253"/>
      <c r="P178" s="260">
        <f>O178*H178</f>
        <v>0</v>
      </c>
      <c r="Q178" s="260">
        <v>1.2659999999999999E-2</v>
      </c>
      <c r="R178" s="260">
        <f>Q178*H178</f>
        <v>0.45196200000000003</v>
      </c>
      <c r="S178" s="260">
        <v>0</v>
      </c>
      <c r="T178" s="26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250</v>
      </c>
      <c r="AT178" s="203" t="s">
        <v>168</v>
      </c>
      <c r="AU178" s="203" t="s">
        <v>80</v>
      </c>
      <c r="AY178" s="17" t="s">
        <v>166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78</v>
      </c>
      <c r="BK178" s="204">
        <f>ROUND(I178*H178,2)</f>
        <v>0</v>
      </c>
      <c r="BL178" s="17" t="s">
        <v>250</v>
      </c>
      <c r="BM178" s="203" t="s">
        <v>1201</v>
      </c>
    </row>
    <row r="179" spans="1:65" s="2" customFormat="1" ht="6.95" customHeight="1">
      <c r="A179" s="34"/>
      <c r="B179" s="47"/>
      <c r="C179" s="48"/>
      <c r="D179" s="48"/>
      <c r="E179" s="48"/>
      <c r="F179" s="48"/>
      <c r="G179" s="48"/>
      <c r="H179" s="48"/>
      <c r="I179" s="142"/>
      <c r="J179" s="48"/>
      <c r="K179" s="48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MB19n2zc32ZpUed9bkQwBZyidZ3h5jgXN1VmDT/8HsAMOPDzfBd/GcLvZlWDXWS27DvcElRH/zALKq1GE3IC1Q==" saltValue="EOZ9ikqw1e99dhu3rGYCmeP/rG+4TrVvH1nxZRvWEt0n91bI1dbu3CzZtHKgGxrlptghi44h36qqkXPM2I7Jcw==" spinCount="100000" sheet="1" objects="1" scenarios="1" formatColumns="0" formatRows="0" autoFilter="0"/>
  <autoFilter ref="C92:K178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100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1" customFormat="1" ht="12" hidden="1" customHeight="1">
      <c r="B8" s="20"/>
      <c r="D8" s="114" t="s">
        <v>126</v>
      </c>
      <c r="I8" s="108"/>
      <c r="L8" s="20"/>
    </row>
    <row r="9" spans="1:46" s="2" customFormat="1" ht="16.5" hidden="1" customHeight="1">
      <c r="A9" s="34"/>
      <c r="B9" s="39"/>
      <c r="C9" s="34"/>
      <c r="D9" s="34"/>
      <c r="E9" s="309" t="s">
        <v>127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4" t="s">
        <v>128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2" t="s">
        <v>1202</v>
      </c>
      <c r="F11" s="311"/>
      <c r="G11" s="311"/>
      <c r="H11" s="311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26. 11. 2019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03" t="s">
        <v>32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19"/>
      <c r="B29" s="120"/>
      <c r="C29" s="119"/>
      <c r="D29" s="119"/>
      <c r="E29" s="315" t="s">
        <v>19</v>
      </c>
      <c r="F29" s="315"/>
      <c r="G29" s="315"/>
      <c r="H29" s="315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ROUND(J90,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9" t="s">
        <v>41</v>
      </c>
      <c r="E35" s="114" t="s">
        <v>42</v>
      </c>
      <c r="F35" s="130">
        <f>ROUND((SUM(BE90:BE152)),  2)</f>
        <v>0</v>
      </c>
      <c r="G35" s="34"/>
      <c r="H35" s="34"/>
      <c r="I35" s="131">
        <v>0.21</v>
      </c>
      <c r="J35" s="130">
        <f>ROUND(((SUM(BE90:BE152))*I35),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43</v>
      </c>
      <c r="F36" s="130">
        <f>ROUND((SUM(BF90:BF152)),  2)</f>
        <v>0</v>
      </c>
      <c r="G36" s="34"/>
      <c r="H36" s="34"/>
      <c r="I36" s="131">
        <v>0.15</v>
      </c>
      <c r="J36" s="130">
        <f>ROUND(((SUM(BF90:BF152))*I36),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44</v>
      </c>
      <c r="F37" s="130">
        <f>ROUND((SUM(BG90:BG152)),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45</v>
      </c>
      <c r="F38" s="130">
        <f>ROUND((SUM(BH90:BH152)),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46</v>
      </c>
      <c r="F39" s="130">
        <f>ROUND((SUM(BI90:BI152)),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1.25" hidden="1"/>
    <row r="44" spans="1:31" ht="11.25" hidden="1"/>
    <row r="45" spans="1:31" ht="11.25" hidden="1"/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130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E7</f>
        <v>Dopravní terminál v Bohumíně – Přednádražní prostor</v>
      </c>
      <c r="F50" s="317"/>
      <c r="G50" s="317"/>
      <c r="H50" s="317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126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16" t="s">
        <v>127</v>
      </c>
      <c r="F52" s="318"/>
      <c r="G52" s="318"/>
      <c r="H52" s="318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128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270" t="str">
        <f>E11</f>
        <v>SO 101.5 - Ochrana stávajících inženýrských sítí</v>
      </c>
      <c r="F54" s="318"/>
      <c r="G54" s="318"/>
      <c r="H54" s="318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Bohumín</v>
      </c>
      <c r="G56" s="36"/>
      <c r="H56" s="36"/>
      <c r="I56" s="117" t="s">
        <v>23</v>
      </c>
      <c r="J56" s="59" t="str">
        <f>IF(J14="","",J14)</f>
        <v>26. 11. 2019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Město Bohumín, Masarykova 158, 735 81 Bohumín</v>
      </c>
      <c r="G58" s="36"/>
      <c r="H58" s="36"/>
      <c r="I58" s="117" t="s">
        <v>31</v>
      </c>
      <c r="J58" s="32" t="str">
        <f>E23</f>
        <v>HaskoningDHV Czech Republic, spol. s 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HaskoningDHV Czech Republic, spol. s r.o.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131</v>
      </c>
      <c r="D61" s="147"/>
      <c r="E61" s="147"/>
      <c r="F61" s="147"/>
      <c r="G61" s="147"/>
      <c r="H61" s="147"/>
      <c r="I61" s="148"/>
      <c r="J61" s="149" t="s">
        <v>132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J90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133</v>
      </c>
    </row>
    <row r="64" spans="1:47" s="9" customFormat="1" ht="24.95" customHeight="1">
      <c r="B64" s="151"/>
      <c r="C64" s="152"/>
      <c r="D64" s="153" t="s">
        <v>134</v>
      </c>
      <c r="E64" s="154"/>
      <c r="F64" s="154"/>
      <c r="G64" s="154"/>
      <c r="H64" s="154"/>
      <c r="I64" s="155"/>
      <c r="J64" s="156">
        <f>J91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135</v>
      </c>
      <c r="E65" s="160"/>
      <c r="F65" s="160"/>
      <c r="G65" s="160"/>
      <c r="H65" s="160"/>
      <c r="I65" s="161"/>
      <c r="J65" s="162">
        <f>J92</f>
        <v>0</v>
      </c>
      <c r="K65" s="97"/>
      <c r="L65" s="163"/>
    </row>
    <row r="66" spans="1:31" s="9" customFormat="1" ht="24.95" customHeight="1">
      <c r="B66" s="151"/>
      <c r="C66" s="152"/>
      <c r="D66" s="153" t="s">
        <v>147</v>
      </c>
      <c r="E66" s="154"/>
      <c r="F66" s="154"/>
      <c r="G66" s="154"/>
      <c r="H66" s="154"/>
      <c r="I66" s="155"/>
      <c r="J66" s="156">
        <f>J116</f>
        <v>0</v>
      </c>
      <c r="K66" s="152"/>
      <c r="L66" s="157"/>
    </row>
    <row r="67" spans="1:31" s="10" customFormat="1" ht="19.899999999999999" customHeight="1">
      <c r="B67" s="158"/>
      <c r="C67" s="97"/>
      <c r="D67" s="159" t="s">
        <v>1203</v>
      </c>
      <c r="E67" s="160"/>
      <c r="F67" s="160"/>
      <c r="G67" s="160"/>
      <c r="H67" s="160"/>
      <c r="I67" s="161"/>
      <c r="J67" s="162">
        <f>J117</f>
        <v>0</v>
      </c>
      <c r="K67" s="97"/>
      <c r="L67" s="163"/>
    </row>
    <row r="68" spans="1:31" s="10" customFormat="1" ht="19.899999999999999" customHeight="1">
      <c r="B68" s="158"/>
      <c r="C68" s="97"/>
      <c r="D68" s="159" t="s">
        <v>148</v>
      </c>
      <c r="E68" s="160"/>
      <c r="F68" s="160"/>
      <c r="G68" s="160"/>
      <c r="H68" s="160"/>
      <c r="I68" s="161"/>
      <c r="J68" s="162">
        <f>J121</f>
        <v>0</v>
      </c>
      <c r="K68" s="97"/>
      <c r="L68" s="163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142"/>
      <c r="J70" s="48"/>
      <c r="K70" s="48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145"/>
      <c r="J74" s="50"/>
      <c r="K74" s="50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151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6" t="str">
        <f>E7</f>
        <v>Dopravní terminál v Bohumíně – Přednádražní prostor</v>
      </c>
      <c r="F78" s="317"/>
      <c r="G78" s="317"/>
      <c r="H78" s="317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126</v>
      </c>
      <c r="D79" s="22"/>
      <c r="E79" s="22"/>
      <c r="F79" s="22"/>
      <c r="G79" s="22"/>
      <c r="H79" s="22"/>
      <c r="I79" s="108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16" t="s">
        <v>127</v>
      </c>
      <c r="F80" s="318"/>
      <c r="G80" s="318"/>
      <c r="H80" s="318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128</v>
      </c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270" t="str">
        <f>E11</f>
        <v>SO 101.5 - Ochrana stávajících inženýrských sítí</v>
      </c>
      <c r="F82" s="318"/>
      <c r="G82" s="318"/>
      <c r="H82" s="318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>Bohumín</v>
      </c>
      <c r="G84" s="36"/>
      <c r="H84" s="36"/>
      <c r="I84" s="117" t="s">
        <v>23</v>
      </c>
      <c r="J84" s="59" t="str">
        <f>IF(J14="","",J14)</f>
        <v>26. 11. 2019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15" customHeight="1">
      <c r="A86" s="34"/>
      <c r="B86" s="35"/>
      <c r="C86" s="29" t="s">
        <v>25</v>
      </c>
      <c r="D86" s="36"/>
      <c r="E86" s="36"/>
      <c r="F86" s="27" t="str">
        <f>E17</f>
        <v>Město Bohumín, Masarykova 158, 735 81 Bohumín</v>
      </c>
      <c r="G86" s="36"/>
      <c r="H86" s="36"/>
      <c r="I86" s="117" t="s">
        <v>31</v>
      </c>
      <c r="J86" s="32" t="str">
        <f>E23</f>
        <v>HaskoningDHV Czech Republic, spol. s r.o.</v>
      </c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9" t="s">
        <v>29</v>
      </c>
      <c r="D87" s="36"/>
      <c r="E87" s="36"/>
      <c r="F87" s="27" t="str">
        <f>IF(E20="","",E20)</f>
        <v>Vyplň údaj</v>
      </c>
      <c r="G87" s="36"/>
      <c r="H87" s="36"/>
      <c r="I87" s="117" t="s">
        <v>34</v>
      </c>
      <c r="J87" s="32" t="str">
        <f>E26</f>
        <v>HaskoningDHV Czech Republic, spol. s r.o.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4"/>
      <c r="B89" s="165"/>
      <c r="C89" s="166" t="s">
        <v>152</v>
      </c>
      <c r="D89" s="167" t="s">
        <v>56</v>
      </c>
      <c r="E89" s="167" t="s">
        <v>52</v>
      </c>
      <c r="F89" s="167" t="s">
        <v>53</v>
      </c>
      <c r="G89" s="167" t="s">
        <v>153</v>
      </c>
      <c r="H89" s="167" t="s">
        <v>154</v>
      </c>
      <c r="I89" s="168" t="s">
        <v>155</v>
      </c>
      <c r="J89" s="167" t="s">
        <v>132</v>
      </c>
      <c r="K89" s="169" t="s">
        <v>156</v>
      </c>
      <c r="L89" s="170"/>
      <c r="M89" s="68" t="s">
        <v>19</v>
      </c>
      <c r="N89" s="69" t="s">
        <v>41</v>
      </c>
      <c r="O89" s="69" t="s">
        <v>157</v>
      </c>
      <c r="P89" s="69" t="s">
        <v>158</v>
      </c>
      <c r="Q89" s="69" t="s">
        <v>159</v>
      </c>
      <c r="R89" s="69" t="s">
        <v>160</v>
      </c>
      <c r="S89" s="69" t="s">
        <v>161</v>
      </c>
      <c r="T89" s="70" t="s">
        <v>162</v>
      </c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</row>
    <row r="90" spans="1:65" s="2" customFormat="1" ht="22.9" customHeight="1">
      <c r="A90" s="34"/>
      <c r="B90" s="35"/>
      <c r="C90" s="75" t="s">
        <v>163</v>
      </c>
      <c r="D90" s="36"/>
      <c r="E90" s="36"/>
      <c r="F90" s="36"/>
      <c r="G90" s="36"/>
      <c r="H90" s="36"/>
      <c r="I90" s="115"/>
      <c r="J90" s="171">
        <f>BK90</f>
        <v>0</v>
      </c>
      <c r="K90" s="36"/>
      <c r="L90" s="39"/>
      <c r="M90" s="71"/>
      <c r="N90" s="172"/>
      <c r="O90" s="72"/>
      <c r="P90" s="173">
        <f>P91+P116</f>
        <v>0</v>
      </c>
      <c r="Q90" s="72"/>
      <c r="R90" s="173">
        <f>R91+R116</f>
        <v>47.799441680000001</v>
      </c>
      <c r="S90" s="72"/>
      <c r="T90" s="174">
        <f>T91+T116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133</v>
      </c>
      <c r="BK90" s="175">
        <f>BK91+BK116</f>
        <v>0</v>
      </c>
    </row>
    <row r="91" spans="1:65" s="12" customFormat="1" ht="25.9" customHeight="1">
      <c r="B91" s="176"/>
      <c r="C91" s="177"/>
      <c r="D91" s="178" t="s">
        <v>70</v>
      </c>
      <c r="E91" s="179" t="s">
        <v>164</v>
      </c>
      <c r="F91" s="179" t="s">
        <v>165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P92</f>
        <v>0</v>
      </c>
      <c r="Q91" s="184"/>
      <c r="R91" s="185">
        <f>R92</f>
        <v>0</v>
      </c>
      <c r="S91" s="184"/>
      <c r="T91" s="186">
        <f>T92</f>
        <v>0</v>
      </c>
      <c r="AR91" s="187" t="s">
        <v>78</v>
      </c>
      <c r="AT91" s="188" t="s">
        <v>70</v>
      </c>
      <c r="AU91" s="188" t="s">
        <v>71</v>
      </c>
      <c r="AY91" s="187" t="s">
        <v>166</v>
      </c>
      <c r="BK91" s="189">
        <f>BK92</f>
        <v>0</v>
      </c>
    </row>
    <row r="92" spans="1:65" s="12" customFormat="1" ht="22.9" customHeight="1">
      <c r="B92" s="176"/>
      <c r="C92" s="177"/>
      <c r="D92" s="178" t="s">
        <v>70</v>
      </c>
      <c r="E92" s="190" t="s">
        <v>78</v>
      </c>
      <c r="F92" s="190" t="s">
        <v>167</v>
      </c>
      <c r="G92" s="177"/>
      <c r="H92" s="177"/>
      <c r="I92" s="180"/>
      <c r="J92" s="191">
        <f>BK92</f>
        <v>0</v>
      </c>
      <c r="K92" s="177"/>
      <c r="L92" s="182"/>
      <c r="M92" s="183"/>
      <c r="N92" s="184"/>
      <c r="O92" s="184"/>
      <c r="P92" s="185">
        <f>SUM(P93:P115)</f>
        <v>0</v>
      </c>
      <c r="Q92" s="184"/>
      <c r="R92" s="185">
        <f>SUM(R93:R115)</f>
        <v>0</v>
      </c>
      <c r="S92" s="184"/>
      <c r="T92" s="186">
        <f>SUM(T93:T115)</f>
        <v>0</v>
      </c>
      <c r="AR92" s="187" t="s">
        <v>78</v>
      </c>
      <c r="AT92" s="188" t="s">
        <v>70</v>
      </c>
      <c r="AU92" s="188" t="s">
        <v>78</v>
      </c>
      <c r="AY92" s="187" t="s">
        <v>166</v>
      </c>
      <c r="BK92" s="189">
        <f>SUM(BK93:BK115)</f>
        <v>0</v>
      </c>
    </row>
    <row r="93" spans="1:65" s="2" customFormat="1" ht="33" customHeight="1">
      <c r="A93" s="34"/>
      <c r="B93" s="35"/>
      <c r="C93" s="192" t="s">
        <v>78</v>
      </c>
      <c r="D93" s="192" t="s">
        <v>168</v>
      </c>
      <c r="E93" s="193" t="s">
        <v>275</v>
      </c>
      <c r="F93" s="194" t="s">
        <v>276</v>
      </c>
      <c r="G93" s="195" t="s">
        <v>245</v>
      </c>
      <c r="H93" s="196">
        <v>150.15</v>
      </c>
      <c r="I93" s="197"/>
      <c r="J93" s="198">
        <f>ROUND(I93*H93,2)</f>
        <v>0</v>
      </c>
      <c r="K93" s="194" t="s">
        <v>172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173</v>
      </c>
      <c r="AT93" s="203" t="s">
        <v>168</v>
      </c>
      <c r="AU93" s="203" t="s">
        <v>80</v>
      </c>
      <c r="AY93" s="17" t="s">
        <v>166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173</v>
      </c>
      <c r="BM93" s="203" t="s">
        <v>1204</v>
      </c>
    </row>
    <row r="94" spans="1:65" s="2" customFormat="1" ht="19.5">
      <c r="A94" s="34"/>
      <c r="B94" s="35"/>
      <c r="C94" s="36"/>
      <c r="D94" s="205" t="s">
        <v>175</v>
      </c>
      <c r="E94" s="36"/>
      <c r="F94" s="206" t="s">
        <v>176</v>
      </c>
      <c r="G94" s="36"/>
      <c r="H94" s="36"/>
      <c r="I94" s="115"/>
      <c r="J94" s="36"/>
      <c r="K94" s="36"/>
      <c r="L94" s="39"/>
      <c r="M94" s="207"/>
      <c r="N94" s="208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175</v>
      </c>
      <c r="AU94" s="17" t="s">
        <v>80</v>
      </c>
    </row>
    <row r="95" spans="1:65" s="13" customFormat="1" ht="11.25">
      <c r="B95" s="209"/>
      <c r="C95" s="210"/>
      <c r="D95" s="205" t="s">
        <v>177</v>
      </c>
      <c r="E95" s="211" t="s">
        <v>19</v>
      </c>
      <c r="F95" s="212" t="s">
        <v>1205</v>
      </c>
      <c r="G95" s="210"/>
      <c r="H95" s="211" t="s">
        <v>19</v>
      </c>
      <c r="I95" s="213"/>
      <c r="J95" s="210"/>
      <c r="K95" s="210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177</v>
      </c>
      <c r="AU95" s="218" t="s">
        <v>80</v>
      </c>
      <c r="AV95" s="13" t="s">
        <v>78</v>
      </c>
      <c r="AW95" s="13" t="s">
        <v>33</v>
      </c>
      <c r="AX95" s="13" t="s">
        <v>71</v>
      </c>
      <c r="AY95" s="218" t="s">
        <v>166</v>
      </c>
    </row>
    <row r="96" spans="1:65" s="14" customFormat="1" ht="11.25">
      <c r="B96" s="219"/>
      <c r="C96" s="220"/>
      <c r="D96" s="205" t="s">
        <v>177</v>
      </c>
      <c r="E96" s="221" t="s">
        <v>19</v>
      </c>
      <c r="F96" s="222" t="s">
        <v>1206</v>
      </c>
      <c r="G96" s="220"/>
      <c r="H96" s="223">
        <v>76.650000000000006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177</v>
      </c>
      <c r="AU96" s="229" t="s">
        <v>80</v>
      </c>
      <c r="AV96" s="14" t="s">
        <v>80</v>
      </c>
      <c r="AW96" s="14" t="s">
        <v>33</v>
      </c>
      <c r="AX96" s="14" t="s">
        <v>71</v>
      </c>
      <c r="AY96" s="229" t="s">
        <v>166</v>
      </c>
    </row>
    <row r="97" spans="1:65" s="13" customFormat="1" ht="11.25">
      <c r="B97" s="209"/>
      <c r="C97" s="210"/>
      <c r="D97" s="205" t="s">
        <v>177</v>
      </c>
      <c r="E97" s="211" t="s">
        <v>19</v>
      </c>
      <c r="F97" s="212" t="s">
        <v>1207</v>
      </c>
      <c r="G97" s="210"/>
      <c r="H97" s="211" t="s">
        <v>19</v>
      </c>
      <c r="I97" s="213"/>
      <c r="J97" s="210"/>
      <c r="K97" s="210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177</v>
      </c>
      <c r="AU97" s="218" t="s">
        <v>80</v>
      </c>
      <c r="AV97" s="13" t="s">
        <v>78</v>
      </c>
      <c r="AW97" s="13" t="s">
        <v>33</v>
      </c>
      <c r="AX97" s="13" t="s">
        <v>71</v>
      </c>
      <c r="AY97" s="218" t="s">
        <v>166</v>
      </c>
    </row>
    <row r="98" spans="1:65" s="14" customFormat="1" ht="11.25">
      <c r="B98" s="219"/>
      <c r="C98" s="220"/>
      <c r="D98" s="205" t="s">
        <v>177</v>
      </c>
      <c r="E98" s="221" t="s">
        <v>19</v>
      </c>
      <c r="F98" s="222" t="s">
        <v>1208</v>
      </c>
      <c r="G98" s="220"/>
      <c r="H98" s="223">
        <v>73.5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177</v>
      </c>
      <c r="AU98" s="229" t="s">
        <v>80</v>
      </c>
      <c r="AV98" s="14" t="s">
        <v>80</v>
      </c>
      <c r="AW98" s="14" t="s">
        <v>33</v>
      </c>
      <c r="AX98" s="14" t="s">
        <v>71</v>
      </c>
      <c r="AY98" s="229" t="s">
        <v>166</v>
      </c>
    </row>
    <row r="99" spans="1:65" s="15" customFormat="1" ht="11.25">
      <c r="B99" s="230"/>
      <c r="C99" s="231"/>
      <c r="D99" s="205" t="s">
        <v>177</v>
      </c>
      <c r="E99" s="232" t="s">
        <v>19</v>
      </c>
      <c r="F99" s="233" t="s">
        <v>191</v>
      </c>
      <c r="G99" s="231"/>
      <c r="H99" s="234">
        <v>150.15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177</v>
      </c>
      <c r="AU99" s="240" t="s">
        <v>80</v>
      </c>
      <c r="AV99" s="15" t="s">
        <v>173</v>
      </c>
      <c r="AW99" s="15" t="s">
        <v>33</v>
      </c>
      <c r="AX99" s="15" t="s">
        <v>78</v>
      </c>
      <c r="AY99" s="240" t="s">
        <v>166</v>
      </c>
    </row>
    <row r="100" spans="1:65" s="2" customFormat="1" ht="44.25" customHeight="1">
      <c r="A100" s="34"/>
      <c r="B100" s="35"/>
      <c r="C100" s="192" t="s">
        <v>80</v>
      </c>
      <c r="D100" s="192" t="s">
        <v>168</v>
      </c>
      <c r="E100" s="193" t="s">
        <v>286</v>
      </c>
      <c r="F100" s="194" t="s">
        <v>287</v>
      </c>
      <c r="G100" s="195" t="s">
        <v>245</v>
      </c>
      <c r="H100" s="196">
        <v>45.045000000000002</v>
      </c>
      <c r="I100" s="197"/>
      <c r="J100" s="198">
        <f>ROUND(I100*H100,2)</f>
        <v>0</v>
      </c>
      <c r="K100" s="194" t="s">
        <v>172</v>
      </c>
      <c r="L100" s="39"/>
      <c r="M100" s="199" t="s">
        <v>19</v>
      </c>
      <c r="N100" s="200" t="s">
        <v>42</v>
      </c>
      <c r="O100" s="64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80</v>
      </c>
      <c r="AY100" s="17" t="s">
        <v>166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7" t="s">
        <v>78</v>
      </c>
      <c r="BK100" s="204">
        <f>ROUND(I100*H100,2)</f>
        <v>0</v>
      </c>
      <c r="BL100" s="17" t="s">
        <v>173</v>
      </c>
      <c r="BM100" s="203" t="s">
        <v>1209</v>
      </c>
    </row>
    <row r="101" spans="1:65" s="2" customFormat="1" ht="19.5">
      <c r="A101" s="34"/>
      <c r="B101" s="35"/>
      <c r="C101" s="36"/>
      <c r="D101" s="205" t="s">
        <v>175</v>
      </c>
      <c r="E101" s="36"/>
      <c r="F101" s="206" t="s">
        <v>272</v>
      </c>
      <c r="G101" s="36"/>
      <c r="H101" s="36"/>
      <c r="I101" s="115"/>
      <c r="J101" s="36"/>
      <c r="K101" s="36"/>
      <c r="L101" s="39"/>
      <c r="M101" s="207"/>
      <c r="N101" s="208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175</v>
      </c>
      <c r="AU101" s="17" t="s">
        <v>80</v>
      </c>
    </row>
    <row r="102" spans="1:65" s="14" customFormat="1" ht="11.25">
      <c r="B102" s="219"/>
      <c r="C102" s="220"/>
      <c r="D102" s="205" t="s">
        <v>177</v>
      </c>
      <c r="E102" s="220"/>
      <c r="F102" s="222" t="s">
        <v>1210</v>
      </c>
      <c r="G102" s="220"/>
      <c r="H102" s="223">
        <v>45.045000000000002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177</v>
      </c>
      <c r="AU102" s="229" t="s">
        <v>80</v>
      </c>
      <c r="AV102" s="14" t="s">
        <v>80</v>
      </c>
      <c r="AW102" s="14" t="s">
        <v>4</v>
      </c>
      <c r="AX102" s="14" t="s">
        <v>78</v>
      </c>
      <c r="AY102" s="229" t="s">
        <v>166</v>
      </c>
    </row>
    <row r="103" spans="1:65" s="2" customFormat="1" ht="44.25" customHeight="1">
      <c r="A103" s="34"/>
      <c r="B103" s="35"/>
      <c r="C103" s="192" t="s">
        <v>185</v>
      </c>
      <c r="D103" s="192" t="s">
        <v>168</v>
      </c>
      <c r="E103" s="193" t="s">
        <v>313</v>
      </c>
      <c r="F103" s="194" t="s">
        <v>314</v>
      </c>
      <c r="G103" s="195" t="s">
        <v>245</v>
      </c>
      <c r="H103" s="196">
        <v>150.15</v>
      </c>
      <c r="I103" s="197"/>
      <c r="J103" s="198">
        <f>ROUND(I103*H103,2)</f>
        <v>0</v>
      </c>
      <c r="K103" s="194" t="s">
        <v>172</v>
      </c>
      <c r="L103" s="39"/>
      <c r="M103" s="199" t="s">
        <v>19</v>
      </c>
      <c r="N103" s="200" t="s">
        <v>42</v>
      </c>
      <c r="O103" s="64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173</v>
      </c>
      <c r="AT103" s="203" t="s">
        <v>168</v>
      </c>
      <c r="AU103" s="203" t="s">
        <v>80</v>
      </c>
      <c r="AY103" s="17" t="s">
        <v>166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173</v>
      </c>
      <c r="BM103" s="203" t="s">
        <v>1211</v>
      </c>
    </row>
    <row r="104" spans="1:65" s="2" customFormat="1" ht="55.5" customHeight="1">
      <c r="A104" s="34"/>
      <c r="B104" s="35"/>
      <c r="C104" s="192" t="s">
        <v>173</v>
      </c>
      <c r="D104" s="192" t="s">
        <v>168</v>
      </c>
      <c r="E104" s="193" t="s">
        <v>318</v>
      </c>
      <c r="F104" s="194" t="s">
        <v>319</v>
      </c>
      <c r="G104" s="195" t="s">
        <v>245</v>
      </c>
      <c r="H104" s="196">
        <v>1501.5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1212</v>
      </c>
    </row>
    <row r="105" spans="1:65" s="2" customFormat="1" ht="19.5">
      <c r="A105" s="34"/>
      <c r="B105" s="35"/>
      <c r="C105" s="36"/>
      <c r="D105" s="205" t="s">
        <v>175</v>
      </c>
      <c r="E105" s="36"/>
      <c r="F105" s="206" t="s">
        <v>321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175</v>
      </c>
      <c r="AU105" s="17" t="s">
        <v>80</v>
      </c>
    </row>
    <row r="106" spans="1:65" s="14" customFormat="1" ht="11.25">
      <c r="B106" s="219"/>
      <c r="C106" s="220"/>
      <c r="D106" s="205" t="s">
        <v>177</v>
      </c>
      <c r="E106" s="220"/>
      <c r="F106" s="222" t="s">
        <v>1213</v>
      </c>
      <c r="G106" s="220"/>
      <c r="H106" s="223">
        <v>1501.5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177</v>
      </c>
      <c r="AU106" s="229" t="s">
        <v>80</v>
      </c>
      <c r="AV106" s="14" t="s">
        <v>80</v>
      </c>
      <c r="AW106" s="14" t="s">
        <v>4</v>
      </c>
      <c r="AX106" s="14" t="s">
        <v>78</v>
      </c>
      <c r="AY106" s="229" t="s">
        <v>166</v>
      </c>
    </row>
    <row r="107" spans="1:65" s="2" customFormat="1" ht="33" customHeight="1">
      <c r="A107" s="34"/>
      <c r="B107" s="35"/>
      <c r="C107" s="192" t="s">
        <v>195</v>
      </c>
      <c r="D107" s="192" t="s">
        <v>168</v>
      </c>
      <c r="E107" s="193" t="s">
        <v>324</v>
      </c>
      <c r="F107" s="194" t="s">
        <v>325</v>
      </c>
      <c r="G107" s="195" t="s">
        <v>245</v>
      </c>
      <c r="H107" s="196">
        <v>150.15</v>
      </c>
      <c r="I107" s="197"/>
      <c r="J107" s="198">
        <f>ROUND(I107*H107,2)</f>
        <v>0</v>
      </c>
      <c r="K107" s="194" t="s">
        <v>172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173</v>
      </c>
      <c r="AT107" s="203" t="s">
        <v>168</v>
      </c>
      <c r="AU107" s="203" t="s">
        <v>80</v>
      </c>
      <c r="AY107" s="17" t="s">
        <v>166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173</v>
      </c>
      <c r="BM107" s="203" t="s">
        <v>1214</v>
      </c>
    </row>
    <row r="108" spans="1:65" s="2" customFormat="1" ht="16.5" customHeight="1">
      <c r="A108" s="34"/>
      <c r="B108" s="35"/>
      <c r="C108" s="192" t="s">
        <v>200</v>
      </c>
      <c r="D108" s="192" t="s">
        <v>168</v>
      </c>
      <c r="E108" s="193" t="s">
        <v>328</v>
      </c>
      <c r="F108" s="194" t="s">
        <v>329</v>
      </c>
      <c r="G108" s="195" t="s">
        <v>245</v>
      </c>
      <c r="H108" s="196">
        <v>150.15</v>
      </c>
      <c r="I108" s="197"/>
      <c r="J108" s="198">
        <f>ROUND(I108*H108,2)</f>
        <v>0</v>
      </c>
      <c r="K108" s="194" t="s">
        <v>172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173</v>
      </c>
      <c r="AT108" s="203" t="s">
        <v>168</v>
      </c>
      <c r="AU108" s="203" t="s">
        <v>80</v>
      </c>
      <c r="AY108" s="17" t="s">
        <v>166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173</v>
      </c>
      <c r="BM108" s="203" t="s">
        <v>1215</v>
      </c>
    </row>
    <row r="109" spans="1:65" s="2" customFormat="1" ht="33" customHeight="1">
      <c r="A109" s="34"/>
      <c r="B109" s="35"/>
      <c r="C109" s="192" t="s">
        <v>204</v>
      </c>
      <c r="D109" s="192" t="s">
        <v>168</v>
      </c>
      <c r="E109" s="193" t="s">
        <v>332</v>
      </c>
      <c r="F109" s="194" t="s">
        <v>333</v>
      </c>
      <c r="G109" s="195" t="s">
        <v>334</v>
      </c>
      <c r="H109" s="196">
        <v>296.54599999999999</v>
      </c>
      <c r="I109" s="197"/>
      <c r="J109" s="198">
        <f>ROUND(I109*H109,2)</f>
        <v>0</v>
      </c>
      <c r="K109" s="194" t="s">
        <v>172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173</v>
      </c>
      <c r="BM109" s="203" t="s">
        <v>1216</v>
      </c>
    </row>
    <row r="110" spans="1:65" s="14" customFormat="1" ht="11.25">
      <c r="B110" s="219"/>
      <c r="C110" s="220"/>
      <c r="D110" s="205" t="s">
        <v>177</v>
      </c>
      <c r="E110" s="221" t="s">
        <v>19</v>
      </c>
      <c r="F110" s="222" t="s">
        <v>1217</v>
      </c>
      <c r="G110" s="220"/>
      <c r="H110" s="223">
        <v>296.54599999999999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177</v>
      </c>
      <c r="AU110" s="229" t="s">
        <v>80</v>
      </c>
      <c r="AV110" s="14" t="s">
        <v>80</v>
      </c>
      <c r="AW110" s="14" t="s">
        <v>33</v>
      </c>
      <c r="AX110" s="14" t="s">
        <v>78</v>
      </c>
      <c r="AY110" s="229" t="s">
        <v>166</v>
      </c>
    </row>
    <row r="111" spans="1:65" s="2" customFormat="1" ht="33" customHeight="1">
      <c r="A111" s="34"/>
      <c r="B111" s="35"/>
      <c r="C111" s="192" t="s">
        <v>208</v>
      </c>
      <c r="D111" s="192" t="s">
        <v>168</v>
      </c>
      <c r="E111" s="193" t="s">
        <v>338</v>
      </c>
      <c r="F111" s="194" t="s">
        <v>339</v>
      </c>
      <c r="G111" s="195" t="s">
        <v>245</v>
      </c>
      <c r="H111" s="196">
        <v>150.15</v>
      </c>
      <c r="I111" s="197"/>
      <c r="J111" s="198">
        <f>ROUND(I111*H111,2)</f>
        <v>0</v>
      </c>
      <c r="K111" s="194" t="s">
        <v>172</v>
      </c>
      <c r="L111" s="39"/>
      <c r="M111" s="199" t="s">
        <v>19</v>
      </c>
      <c r="N111" s="200" t="s">
        <v>42</v>
      </c>
      <c r="O111" s="64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173</v>
      </c>
      <c r="AT111" s="203" t="s">
        <v>168</v>
      </c>
      <c r="AU111" s="203" t="s">
        <v>80</v>
      </c>
      <c r="AY111" s="17" t="s">
        <v>166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173</v>
      </c>
      <c r="BM111" s="203" t="s">
        <v>1218</v>
      </c>
    </row>
    <row r="112" spans="1:65" s="2" customFormat="1" ht="29.25">
      <c r="A112" s="34"/>
      <c r="B112" s="35"/>
      <c r="C112" s="36"/>
      <c r="D112" s="205" t="s">
        <v>175</v>
      </c>
      <c r="E112" s="36"/>
      <c r="F112" s="206" t="s">
        <v>355</v>
      </c>
      <c r="G112" s="36"/>
      <c r="H112" s="36"/>
      <c r="I112" s="115"/>
      <c r="J112" s="36"/>
      <c r="K112" s="36"/>
      <c r="L112" s="39"/>
      <c r="M112" s="207"/>
      <c r="N112" s="208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175</v>
      </c>
      <c r="AU112" s="17" t="s">
        <v>80</v>
      </c>
    </row>
    <row r="113" spans="1:65" s="2" customFormat="1" ht="16.5" customHeight="1">
      <c r="A113" s="34"/>
      <c r="B113" s="35"/>
      <c r="C113" s="241" t="s">
        <v>212</v>
      </c>
      <c r="D113" s="241" t="s">
        <v>345</v>
      </c>
      <c r="E113" s="242" t="s">
        <v>346</v>
      </c>
      <c r="F113" s="243" t="s">
        <v>347</v>
      </c>
      <c r="G113" s="244" t="s">
        <v>334</v>
      </c>
      <c r="H113" s="245">
        <v>285.28500000000003</v>
      </c>
      <c r="I113" s="246"/>
      <c r="J113" s="247">
        <f>ROUND(I113*H113,2)</f>
        <v>0</v>
      </c>
      <c r="K113" s="243" t="s">
        <v>172</v>
      </c>
      <c r="L113" s="248"/>
      <c r="M113" s="249" t="s">
        <v>19</v>
      </c>
      <c r="N113" s="250" t="s">
        <v>42</v>
      </c>
      <c r="O113" s="64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208</v>
      </c>
      <c r="AT113" s="203" t="s">
        <v>345</v>
      </c>
      <c r="AU113" s="203" t="s">
        <v>80</v>
      </c>
      <c r="AY113" s="17" t="s">
        <v>166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173</v>
      </c>
      <c r="BM113" s="203" t="s">
        <v>1219</v>
      </c>
    </row>
    <row r="114" spans="1:65" s="2" customFormat="1" ht="29.25">
      <c r="A114" s="34"/>
      <c r="B114" s="35"/>
      <c r="C114" s="36"/>
      <c r="D114" s="205" t="s">
        <v>175</v>
      </c>
      <c r="E114" s="36"/>
      <c r="F114" s="206" t="s">
        <v>349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175</v>
      </c>
      <c r="AU114" s="17" t="s">
        <v>80</v>
      </c>
    </row>
    <row r="115" spans="1:65" s="14" customFormat="1" ht="11.25">
      <c r="B115" s="219"/>
      <c r="C115" s="220"/>
      <c r="D115" s="205" t="s">
        <v>177</v>
      </c>
      <c r="E115" s="221" t="s">
        <v>19</v>
      </c>
      <c r="F115" s="222" t="s">
        <v>1220</v>
      </c>
      <c r="G115" s="220"/>
      <c r="H115" s="223">
        <v>285.28500000000003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177</v>
      </c>
      <c r="AU115" s="229" t="s">
        <v>80</v>
      </c>
      <c r="AV115" s="14" t="s">
        <v>80</v>
      </c>
      <c r="AW115" s="14" t="s">
        <v>33</v>
      </c>
      <c r="AX115" s="14" t="s">
        <v>78</v>
      </c>
      <c r="AY115" s="229" t="s">
        <v>166</v>
      </c>
    </row>
    <row r="116" spans="1:65" s="12" customFormat="1" ht="25.9" customHeight="1">
      <c r="B116" s="176"/>
      <c r="C116" s="177"/>
      <c r="D116" s="178" t="s">
        <v>70</v>
      </c>
      <c r="E116" s="179" t="s">
        <v>345</v>
      </c>
      <c r="F116" s="179" t="s">
        <v>926</v>
      </c>
      <c r="G116" s="177"/>
      <c r="H116" s="177"/>
      <c r="I116" s="180"/>
      <c r="J116" s="181">
        <f>BK116</f>
        <v>0</v>
      </c>
      <c r="K116" s="177"/>
      <c r="L116" s="182"/>
      <c r="M116" s="183"/>
      <c r="N116" s="184"/>
      <c r="O116" s="184"/>
      <c r="P116" s="185">
        <f>P117+P121</f>
        <v>0</v>
      </c>
      <c r="Q116" s="184"/>
      <c r="R116" s="185">
        <f>R117+R121</f>
        <v>47.799441680000001</v>
      </c>
      <c r="S116" s="184"/>
      <c r="T116" s="186">
        <f>T117+T121</f>
        <v>0</v>
      </c>
      <c r="AR116" s="187" t="s">
        <v>185</v>
      </c>
      <c r="AT116" s="188" t="s">
        <v>70</v>
      </c>
      <c r="AU116" s="188" t="s">
        <v>71</v>
      </c>
      <c r="AY116" s="187" t="s">
        <v>166</v>
      </c>
      <c r="BK116" s="189">
        <f>BK117+BK121</f>
        <v>0</v>
      </c>
    </row>
    <row r="117" spans="1:65" s="12" customFormat="1" ht="22.9" customHeight="1">
      <c r="B117" s="176"/>
      <c r="C117" s="177"/>
      <c r="D117" s="178" t="s">
        <v>70</v>
      </c>
      <c r="E117" s="190" t="s">
        <v>1221</v>
      </c>
      <c r="F117" s="190" t="s">
        <v>1222</v>
      </c>
      <c r="G117" s="177"/>
      <c r="H117" s="177"/>
      <c r="I117" s="180"/>
      <c r="J117" s="191">
        <f>BK117</f>
        <v>0</v>
      </c>
      <c r="K117" s="177"/>
      <c r="L117" s="182"/>
      <c r="M117" s="183"/>
      <c r="N117" s="184"/>
      <c r="O117" s="184"/>
      <c r="P117" s="185">
        <f>SUM(P118:P120)</f>
        <v>0</v>
      </c>
      <c r="Q117" s="184"/>
      <c r="R117" s="185">
        <f>SUM(R118:R120)</f>
        <v>0</v>
      </c>
      <c r="S117" s="184"/>
      <c r="T117" s="186">
        <f>SUM(T118:T120)</f>
        <v>0</v>
      </c>
      <c r="AR117" s="187" t="s">
        <v>185</v>
      </c>
      <c r="AT117" s="188" t="s">
        <v>70</v>
      </c>
      <c r="AU117" s="188" t="s">
        <v>78</v>
      </c>
      <c r="AY117" s="187" t="s">
        <v>166</v>
      </c>
      <c r="BK117" s="189">
        <f>SUM(BK118:BK120)</f>
        <v>0</v>
      </c>
    </row>
    <row r="118" spans="1:65" s="2" customFormat="1" ht="21.75" customHeight="1">
      <c r="A118" s="34"/>
      <c r="B118" s="35"/>
      <c r="C118" s="192" t="s">
        <v>217</v>
      </c>
      <c r="D118" s="192" t="s">
        <v>168</v>
      </c>
      <c r="E118" s="193" t="s">
        <v>1223</v>
      </c>
      <c r="F118" s="194" t="s">
        <v>1224</v>
      </c>
      <c r="G118" s="195" t="s">
        <v>215</v>
      </c>
      <c r="H118" s="196">
        <v>73</v>
      </c>
      <c r="I118" s="197"/>
      <c r="J118" s="198">
        <f>ROUND(I118*H118,2)</f>
        <v>0</v>
      </c>
      <c r="K118" s="194" t="s">
        <v>172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540</v>
      </c>
      <c r="AT118" s="203" t="s">
        <v>168</v>
      </c>
      <c r="AU118" s="203" t="s">
        <v>80</v>
      </c>
      <c r="AY118" s="17" t="s">
        <v>166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540</v>
      </c>
      <c r="BM118" s="203" t="s">
        <v>1225</v>
      </c>
    </row>
    <row r="119" spans="1:65" s="13" customFormat="1" ht="11.25">
      <c r="B119" s="209"/>
      <c r="C119" s="210"/>
      <c r="D119" s="205" t="s">
        <v>177</v>
      </c>
      <c r="E119" s="211" t="s">
        <v>19</v>
      </c>
      <c r="F119" s="212" t="s">
        <v>1226</v>
      </c>
      <c r="G119" s="210"/>
      <c r="H119" s="211" t="s">
        <v>19</v>
      </c>
      <c r="I119" s="213"/>
      <c r="J119" s="210"/>
      <c r="K119" s="210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177</v>
      </c>
      <c r="AU119" s="218" t="s">
        <v>80</v>
      </c>
      <c r="AV119" s="13" t="s">
        <v>78</v>
      </c>
      <c r="AW119" s="13" t="s">
        <v>33</v>
      </c>
      <c r="AX119" s="13" t="s">
        <v>71</v>
      </c>
      <c r="AY119" s="218" t="s">
        <v>166</v>
      </c>
    </row>
    <row r="120" spans="1:65" s="14" customFormat="1" ht="11.25">
      <c r="B120" s="219"/>
      <c r="C120" s="220"/>
      <c r="D120" s="205" t="s">
        <v>177</v>
      </c>
      <c r="E120" s="221" t="s">
        <v>19</v>
      </c>
      <c r="F120" s="222" t="s">
        <v>601</v>
      </c>
      <c r="G120" s="220"/>
      <c r="H120" s="223">
        <v>73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177</v>
      </c>
      <c r="AU120" s="229" t="s">
        <v>80</v>
      </c>
      <c r="AV120" s="14" t="s">
        <v>80</v>
      </c>
      <c r="AW120" s="14" t="s">
        <v>33</v>
      </c>
      <c r="AX120" s="14" t="s">
        <v>78</v>
      </c>
      <c r="AY120" s="229" t="s">
        <v>166</v>
      </c>
    </row>
    <row r="121" spans="1:65" s="12" customFormat="1" ht="22.9" customHeight="1">
      <c r="B121" s="176"/>
      <c r="C121" s="177"/>
      <c r="D121" s="178" t="s">
        <v>70</v>
      </c>
      <c r="E121" s="190" t="s">
        <v>927</v>
      </c>
      <c r="F121" s="190" t="s">
        <v>928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SUM(P122:P152)</f>
        <v>0</v>
      </c>
      <c r="Q121" s="184"/>
      <c r="R121" s="185">
        <f>SUM(R122:R152)</f>
        <v>47.799441680000001</v>
      </c>
      <c r="S121" s="184"/>
      <c r="T121" s="186">
        <f>SUM(T122:T152)</f>
        <v>0</v>
      </c>
      <c r="AR121" s="187" t="s">
        <v>185</v>
      </c>
      <c r="AT121" s="188" t="s">
        <v>70</v>
      </c>
      <c r="AU121" s="188" t="s">
        <v>78</v>
      </c>
      <c r="AY121" s="187" t="s">
        <v>166</v>
      </c>
      <c r="BK121" s="189">
        <f>SUM(BK122:BK152)</f>
        <v>0</v>
      </c>
    </row>
    <row r="122" spans="1:65" s="2" customFormat="1" ht="21.75" customHeight="1">
      <c r="A122" s="34"/>
      <c r="B122" s="35"/>
      <c r="C122" s="192" t="s">
        <v>223</v>
      </c>
      <c r="D122" s="192" t="s">
        <v>168</v>
      </c>
      <c r="E122" s="193" t="s">
        <v>1227</v>
      </c>
      <c r="F122" s="194" t="s">
        <v>1228</v>
      </c>
      <c r="G122" s="195" t="s">
        <v>932</v>
      </c>
      <c r="H122" s="196">
        <v>2.431</v>
      </c>
      <c r="I122" s="197"/>
      <c r="J122" s="198">
        <f>ROUND(I122*H122,2)</f>
        <v>0</v>
      </c>
      <c r="K122" s="194" t="s">
        <v>172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8.8000000000000005E-3</v>
      </c>
      <c r="R122" s="201">
        <f>Q122*H122</f>
        <v>2.13928E-2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540</v>
      </c>
      <c r="AT122" s="203" t="s">
        <v>168</v>
      </c>
      <c r="AU122" s="203" t="s">
        <v>80</v>
      </c>
      <c r="AY122" s="17" t="s">
        <v>166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540</v>
      </c>
      <c r="BM122" s="203" t="s">
        <v>1229</v>
      </c>
    </row>
    <row r="123" spans="1:65" s="13" customFormat="1" ht="11.25">
      <c r="B123" s="209"/>
      <c r="C123" s="210"/>
      <c r="D123" s="205" t="s">
        <v>177</v>
      </c>
      <c r="E123" s="211" t="s">
        <v>19</v>
      </c>
      <c r="F123" s="212" t="s">
        <v>934</v>
      </c>
      <c r="G123" s="210"/>
      <c r="H123" s="211" t="s">
        <v>19</v>
      </c>
      <c r="I123" s="213"/>
      <c r="J123" s="210"/>
      <c r="K123" s="210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177</v>
      </c>
      <c r="AU123" s="218" t="s">
        <v>80</v>
      </c>
      <c r="AV123" s="13" t="s">
        <v>78</v>
      </c>
      <c r="AW123" s="13" t="s">
        <v>33</v>
      </c>
      <c r="AX123" s="13" t="s">
        <v>71</v>
      </c>
      <c r="AY123" s="218" t="s">
        <v>166</v>
      </c>
    </row>
    <row r="124" spans="1:65" s="14" customFormat="1" ht="11.25">
      <c r="B124" s="219"/>
      <c r="C124" s="220"/>
      <c r="D124" s="205" t="s">
        <v>177</v>
      </c>
      <c r="E124" s="221" t="s">
        <v>19</v>
      </c>
      <c r="F124" s="222" t="s">
        <v>1230</v>
      </c>
      <c r="G124" s="220"/>
      <c r="H124" s="223">
        <v>2.431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177</v>
      </c>
      <c r="AU124" s="229" t="s">
        <v>80</v>
      </c>
      <c r="AV124" s="14" t="s">
        <v>80</v>
      </c>
      <c r="AW124" s="14" t="s">
        <v>33</v>
      </c>
      <c r="AX124" s="14" t="s">
        <v>78</v>
      </c>
      <c r="AY124" s="229" t="s">
        <v>166</v>
      </c>
    </row>
    <row r="125" spans="1:65" s="2" customFormat="1" ht="44.25" customHeight="1">
      <c r="A125" s="34"/>
      <c r="B125" s="35"/>
      <c r="C125" s="192" t="s">
        <v>228</v>
      </c>
      <c r="D125" s="192" t="s">
        <v>168</v>
      </c>
      <c r="E125" s="193" t="s">
        <v>1231</v>
      </c>
      <c r="F125" s="194" t="s">
        <v>1232</v>
      </c>
      <c r="G125" s="195" t="s">
        <v>215</v>
      </c>
      <c r="H125" s="196">
        <v>143</v>
      </c>
      <c r="I125" s="197"/>
      <c r="J125" s="198">
        <f>ROUND(I125*H125,2)</f>
        <v>0</v>
      </c>
      <c r="K125" s="194" t="s">
        <v>172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0.15614</v>
      </c>
      <c r="R125" s="201">
        <f>Q125*H125</f>
        <v>22.328019999999999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540</v>
      </c>
      <c r="AT125" s="203" t="s">
        <v>168</v>
      </c>
      <c r="AU125" s="203" t="s">
        <v>80</v>
      </c>
      <c r="AY125" s="17" t="s">
        <v>166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540</v>
      </c>
      <c r="BM125" s="203" t="s">
        <v>1233</v>
      </c>
    </row>
    <row r="126" spans="1:65" s="13" customFormat="1" ht="11.25">
      <c r="B126" s="209"/>
      <c r="C126" s="210"/>
      <c r="D126" s="205" t="s">
        <v>177</v>
      </c>
      <c r="E126" s="211" t="s">
        <v>19</v>
      </c>
      <c r="F126" s="212" t="s">
        <v>1226</v>
      </c>
      <c r="G126" s="210"/>
      <c r="H126" s="211" t="s">
        <v>19</v>
      </c>
      <c r="I126" s="213"/>
      <c r="J126" s="210"/>
      <c r="K126" s="210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177</v>
      </c>
      <c r="AU126" s="218" t="s">
        <v>80</v>
      </c>
      <c r="AV126" s="13" t="s">
        <v>78</v>
      </c>
      <c r="AW126" s="13" t="s">
        <v>33</v>
      </c>
      <c r="AX126" s="13" t="s">
        <v>71</v>
      </c>
      <c r="AY126" s="218" t="s">
        <v>166</v>
      </c>
    </row>
    <row r="127" spans="1:65" s="14" customFormat="1" ht="11.25">
      <c r="B127" s="219"/>
      <c r="C127" s="220"/>
      <c r="D127" s="205" t="s">
        <v>177</v>
      </c>
      <c r="E127" s="221" t="s">
        <v>19</v>
      </c>
      <c r="F127" s="222" t="s">
        <v>601</v>
      </c>
      <c r="G127" s="220"/>
      <c r="H127" s="223">
        <v>73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177</v>
      </c>
      <c r="AU127" s="229" t="s">
        <v>80</v>
      </c>
      <c r="AV127" s="14" t="s">
        <v>80</v>
      </c>
      <c r="AW127" s="14" t="s">
        <v>33</v>
      </c>
      <c r="AX127" s="14" t="s">
        <v>71</v>
      </c>
      <c r="AY127" s="229" t="s">
        <v>166</v>
      </c>
    </row>
    <row r="128" spans="1:65" s="13" customFormat="1" ht="11.25">
      <c r="B128" s="209"/>
      <c r="C128" s="210"/>
      <c r="D128" s="205" t="s">
        <v>177</v>
      </c>
      <c r="E128" s="211" t="s">
        <v>19</v>
      </c>
      <c r="F128" s="212" t="s">
        <v>1207</v>
      </c>
      <c r="G128" s="210"/>
      <c r="H128" s="211" t="s">
        <v>19</v>
      </c>
      <c r="I128" s="213"/>
      <c r="J128" s="210"/>
      <c r="K128" s="210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177</v>
      </c>
      <c r="AU128" s="218" t="s">
        <v>80</v>
      </c>
      <c r="AV128" s="13" t="s">
        <v>78</v>
      </c>
      <c r="AW128" s="13" t="s">
        <v>33</v>
      </c>
      <c r="AX128" s="13" t="s">
        <v>71</v>
      </c>
      <c r="AY128" s="218" t="s">
        <v>166</v>
      </c>
    </row>
    <row r="129" spans="1:65" s="14" customFormat="1" ht="11.25">
      <c r="B129" s="219"/>
      <c r="C129" s="220"/>
      <c r="D129" s="205" t="s">
        <v>177</v>
      </c>
      <c r="E129" s="221" t="s">
        <v>19</v>
      </c>
      <c r="F129" s="222" t="s">
        <v>581</v>
      </c>
      <c r="G129" s="220"/>
      <c r="H129" s="223">
        <v>70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177</v>
      </c>
      <c r="AU129" s="229" t="s">
        <v>80</v>
      </c>
      <c r="AV129" s="14" t="s">
        <v>80</v>
      </c>
      <c r="AW129" s="14" t="s">
        <v>33</v>
      </c>
      <c r="AX129" s="14" t="s">
        <v>71</v>
      </c>
      <c r="AY129" s="229" t="s">
        <v>166</v>
      </c>
    </row>
    <row r="130" spans="1:65" s="15" customFormat="1" ht="11.25">
      <c r="B130" s="230"/>
      <c r="C130" s="231"/>
      <c r="D130" s="205" t="s">
        <v>177</v>
      </c>
      <c r="E130" s="232" t="s">
        <v>19</v>
      </c>
      <c r="F130" s="233" t="s">
        <v>191</v>
      </c>
      <c r="G130" s="231"/>
      <c r="H130" s="234">
        <v>143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177</v>
      </c>
      <c r="AU130" s="240" t="s">
        <v>80</v>
      </c>
      <c r="AV130" s="15" t="s">
        <v>173</v>
      </c>
      <c r="AW130" s="15" t="s">
        <v>33</v>
      </c>
      <c r="AX130" s="15" t="s">
        <v>78</v>
      </c>
      <c r="AY130" s="240" t="s">
        <v>166</v>
      </c>
    </row>
    <row r="131" spans="1:65" s="2" customFormat="1" ht="33" customHeight="1">
      <c r="A131" s="34"/>
      <c r="B131" s="35"/>
      <c r="C131" s="192" t="s">
        <v>233</v>
      </c>
      <c r="D131" s="192" t="s">
        <v>168</v>
      </c>
      <c r="E131" s="193" t="s">
        <v>1234</v>
      </c>
      <c r="F131" s="194" t="s">
        <v>1235</v>
      </c>
      <c r="G131" s="195" t="s">
        <v>215</v>
      </c>
      <c r="H131" s="196">
        <v>216</v>
      </c>
      <c r="I131" s="197"/>
      <c r="J131" s="198">
        <f>ROUND(I131*H131,2)</f>
        <v>0</v>
      </c>
      <c r="K131" s="194" t="s">
        <v>172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540</v>
      </c>
      <c r="AT131" s="203" t="s">
        <v>168</v>
      </c>
      <c r="AU131" s="203" t="s">
        <v>80</v>
      </c>
      <c r="AY131" s="17" t="s">
        <v>166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540</v>
      </c>
      <c r="BM131" s="203" t="s">
        <v>1236</v>
      </c>
    </row>
    <row r="132" spans="1:65" s="13" customFormat="1" ht="11.25">
      <c r="B132" s="209"/>
      <c r="C132" s="210"/>
      <c r="D132" s="205" t="s">
        <v>177</v>
      </c>
      <c r="E132" s="211" t="s">
        <v>19</v>
      </c>
      <c r="F132" s="212" t="s">
        <v>1226</v>
      </c>
      <c r="G132" s="210"/>
      <c r="H132" s="211" t="s">
        <v>19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177</v>
      </c>
      <c r="AU132" s="218" t="s">
        <v>80</v>
      </c>
      <c r="AV132" s="13" t="s">
        <v>78</v>
      </c>
      <c r="AW132" s="13" t="s">
        <v>33</v>
      </c>
      <c r="AX132" s="13" t="s">
        <v>71</v>
      </c>
      <c r="AY132" s="218" t="s">
        <v>166</v>
      </c>
    </row>
    <row r="133" spans="1:65" s="14" customFormat="1" ht="11.25">
      <c r="B133" s="219"/>
      <c r="C133" s="220"/>
      <c r="D133" s="205" t="s">
        <v>177</v>
      </c>
      <c r="E133" s="221" t="s">
        <v>19</v>
      </c>
      <c r="F133" s="222" t="s">
        <v>1237</v>
      </c>
      <c r="G133" s="220"/>
      <c r="H133" s="223">
        <v>146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177</v>
      </c>
      <c r="AU133" s="229" t="s">
        <v>80</v>
      </c>
      <c r="AV133" s="14" t="s">
        <v>80</v>
      </c>
      <c r="AW133" s="14" t="s">
        <v>33</v>
      </c>
      <c r="AX133" s="14" t="s">
        <v>71</v>
      </c>
      <c r="AY133" s="229" t="s">
        <v>166</v>
      </c>
    </row>
    <row r="134" spans="1:65" s="13" customFormat="1" ht="11.25">
      <c r="B134" s="209"/>
      <c r="C134" s="210"/>
      <c r="D134" s="205" t="s">
        <v>177</v>
      </c>
      <c r="E134" s="211" t="s">
        <v>19</v>
      </c>
      <c r="F134" s="212" t="s">
        <v>1207</v>
      </c>
      <c r="G134" s="210"/>
      <c r="H134" s="211" t="s">
        <v>19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177</v>
      </c>
      <c r="AU134" s="218" t="s">
        <v>80</v>
      </c>
      <c r="AV134" s="13" t="s">
        <v>78</v>
      </c>
      <c r="AW134" s="13" t="s">
        <v>33</v>
      </c>
      <c r="AX134" s="13" t="s">
        <v>71</v>
      </c>
      <c r="AY134" s="218" t="s">
        <v>166</v>
      </c>
    </row>
    <row r="135" spans="1:65" s="14" customFormat="1" ht="11.25">
      <c r="B135" s="219"/>
      <c r="C135" s="220"/>
      <c r="D135" s="205" t="s">
        <v>177</v>
      </c>
      <c r="E135" s="221" t="s">
        <v>19</v>
      </c>
      <c r="F135" s="222" t="s">
        <v>581</v>
      </c>
      <c r="G135" s="220"/>
      <c r="H135" s="223">
        <v>70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71</v>
      </c>
      <c r="AY135" s="229" t="s">
        <v>166</v>
      </c>
    </row>
    <row r="136" spans="1:65" s="15" customFormat="1" ht="11.25">
      <c r="B136" s="230"/>
      <c r="C136" s="231"/>
      <c r="D136" s="205" t="s">
        <v>177</v>
      </c>
      <c r="E136" s="232" t="s">
        <v>19</v>
      </c>
      <c r="F136" s="233" t="s">
        <v>191</v>
      </c>
      <c r="G136" s="231"/>
      <c r="H136" s="234">
        <v>216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177</v>
      </c>
      <c r="AU136" s="240" t="s">
        <v>80</v>
      </c>
      <c r="AV136" s="15" t="s">
        <v>173</v>
      </c>
      <c r="AW136" s="15" t="s">
        <v>33</v>
      </c>
      <c r="AX136" s="15" t="s">
        <v>78</v>
      </c>
      <c r="AY136" s="240" t="s">
        <v>166</v>
      </c>
    </row>
    <row r="137" spans="1:65" s="2" customFormat="1" ht="21.75" customHeight="1">
      <c r="A137" s="34"/>
      <c r="B137" s="35"/>
      <c r="C137" s="241" t="s">
        <v>238</v>
      </c>
      <c r="D137" s="241" t="s">
        <v>345</v>
      </c>
      <c r="E137" s="242" t="s">
        <v>1238</v>
      </c>
      <c r="F137" s="243" t="s">
        <v>1239</v>
      </c>
      <c r="G137" s="244" t="s">
        <v>215</v>
      </c>
      <c r="H137" s="245">
        <v>143</v>
      </c>
      <c r="I137" s="246"/>
      <c r="J137" s="247">
        <f>ROUND(I137*H137,2)</f>
        <v>0</v>
      </c>
      <c r="K137" s="243" t="s">
        <v>172</v>
      </c>
      <c r="L137" s="248"/>
      <c r="M137" s="249" t="s">
        <v>19</v>
      </c>
      <c r="N137" s="250" t="s">
        <v>42</v>
      </c>
      <c r="O137" s="64"/>
      <c r="P137" s="201">
        <f>O137*H137</f>
        <v>0</v>
      </c>
      <c r="Q137" s="201">
        <v>6.8999999999999997E-4</v>
      </c>
      <c r="R137" s="201">
        <f>Q137*H137</f>
        <v>9.8669999999999994E-2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874</v>
      </c>
      <c r="AT137" s="203" t="s">
        <v>345</v>
      </c>
      <c r="AU137" s="203" t="s">
        <v>80</v>
      </c>
      <c r="AY137" s="17" t="s">
        <v>166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874</v>
      </c>
      <c r="BM137" s="203" t="s">
        <v>1240</v>
      </c>
    </row>
    <row r="138" spans="1:65" s="13" customFormat="1" ht="11.25">
      <c r="B138" s="209"/>
      <c r="C138" s="210"/>
      <c r="D138" s="205" t="s">
        <v>177</v>
      </c>
      <c r="E138" s="211" t="s">
        <v>19</v>
      </c>
      <c r="F138" s="212" t="s">
        <v>1226</v>
      </c>
      <c r="G138" s="210"/>
      <c r="H138" s="211" t="s">
        <v>19</v>
      </c>
      <c r="I138" s="213"/>
      <c r="J138" s="210"/>
      <c r="K138" s="210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177</v>
      </c>
      <c r="AU138" s="218" t="s">
        <v>80</v>
      </c>
      <c r="AV138" s="13" t="s">
        <v>78</v>
      </c>
      <c r="AW138" s="13" t="s">
        <v>33</v>
      </c>
      <c r="AX138" s="13" t="s">
        <v>71</v>
      </c>
      <c r="AY138" s="218" t="s">
        <v>166</v>
      </c>
    </row>
    <row r="139" spans="1:65" s="14" customFormat="1" ht="11.25">
      <c r="B139" s="219"/>
      <c r="C139" s="220"/>
      <c r="D139" s="205" t="s">
        <v>177</v>
      </c>
      <c r="E139" s="221" t="s">
        <v>19</v>
      </c>
      <c r="F139" s="222" t="s">
        <v>601</v>
      </c>
      <c r="G139" s="220"/>
      <c r="H139" s="223">
        <v>73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177</v>
      </c>
      <c r="AU139" s="229" t="s">
        <v>80</v>
      </c>
      <c r="AV139" s="14" t="s">
        <v>80</v>
      </c>
      <c r="AW139" s="14" t="s">
        <v>33</v>
      </c>
      <c r="AX139" s="14" t="s">
        <v>71</v>
      </c>
      <c r="AY139" s="229" t="s">
        <v>166</v>
      </c>
    </row>
    <row r="140" spans="1:65" s="13" customFormat="1" ht="11.25">
      <c r="B140" s="209"/>
      <c r="C140" s="210"/>
      <c r="D140" s="205" t="s">
        <v>177</v>
      </c>
      <c r="E140" s="211" t="s">
        <v>19</v>
      </c>
      <c r="F140" s="212" t="s">
        <v>1207</v>
      </c>
      <c r="G140" s="210"/>
      <c r="H140" s="211" t="s">
        <v>19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177</v>
      </c>
      <c r="AU140" s="218" t="s">
        <v>80</v>
      </c>
      <c r="AV140" s="13" t="s">
        <v>78</v>
      </c>
      <c r="AW140" s="13" t="s">
        <v>33</v>
      </c>
      <c r="AX140" s="13" t="s">
        <v>71</v>
      </c>
      <c r="AY140" s="218" t="s">
        <v>166</v>
      </c>
    </row>
    <row r="141" spans="1:65" s="14" customFormat="1" ht="11.25">
      <c r="B141" s="219"/>
      <c r="C141" s="220"/>
      <c r="D141" s="205" t="s">
        <v>177</v>
      </c>
      <c r="E141" s="221" t="s">
        <v>19</v>
      </c>
      <c r="F141" s="222" t="s">
        <v>581</v>
      </c>
      <c r="G141" s="220"/>
      <c r="H141" s="223">
        <v>70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177</v>
      </c>
      <c r="AU141" s="229" t="s">
        <v>80</v>
      </c>
      <c r="AV141" s="14" t="s">
        <v>80</v>
      </c>
      <c r="AW141" s="14" t="s">
        <v>33</v>
      </c>
      <c r="AX141" s="14" t="s">
        <v>71</v>
      </c>
      <c r="AY141" s="229" t="s">
        <v>166</v>
      </c>
    </row>
    <row r="142" spans="1:65" s="15" customFormat="1" ht="11.25">
      <c r="B142" s="230"/>
      <c r="C142" s="231"/>
      <c r="D142" s="205" t="s">
        <v>177</v>
      </c>
      <c r="E142" s="232" t="s">
        <v>19</v>
      </c>
      <c r="F142" s="233" t="s">
        <v>191</v>
      </c>
      <c r="G142" s="231"/>
      <c r="H142" s="234">
        <v>143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177</v>
      </c>
      <c r="AU142" s="240" t="s">
        <v>80</v>
      </c>
      <c r="AV142" s="15" t="s">
        <v>173</v>
      </c>
      <c r="AW142" s="15" t="s">
        <v>33</v>
      </c>
      <c r="AX142" s="15" t="s">
        <v>78</v>
      </c>
      <c r="AY142" s="240" t="s">
        <v>166</v>
      </c>
    </row>
    <row r="143" spans="1:65" s="2" customFormat="1" ht="16.5" customHeight="1">
      <c r="A143" s="34"/>
      <c r="B143" s="35"/>
      <c r="C143" s="241" t="s">
        <v>8</v>
      </c>
      <c r="D143" s="241" t="s">
        <v>345</v>
      </c>
      <c r="E143" s="242" t="s">
        <v>1241</v>
      </c>
      <c r="F143" s="243" t="s">
        <v>1242</v>
      </c>
      <c r="G143" s="244" t="s">
        <v>215</v>
      </c>
      <c r="H143" s="245">
        <v>73</v>
      </c>
      <c r="I143" s="246"/>
      <c r="J143" s="247">
        <f>ROUND(I143*H143,2)</f>
        <v>0</v>
      </c>
      <c r="K143" s="243" t="s">
        <v>604</v>
      </c>
      <c r="L143" s="248"/>
      <c r="M143" s="249" t="s">
        <v>19</v>
      </c>
      <c r="N143" s="250" t="s">
        <v>42</v>
      </c>
      <c r="O143" s="64"/>
      <c r="P143" s="201">
        <f>O143*H143</f>
        <v>0</v>
      </c>
      <c r="Q143" s="201">
        <v>0.2412</v>
      </c>
      <c r="R143" s="201">
        <f>Q143*H143</f>
        <v>17.607600000000001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874</v>
      </c>
      <c r="AT143" s="203" t="s">
        <v>345</v>
      </c>
      <c r="AU143" s="203" t="s">
        <v>80</v>
      </c>
      <c r="AY143" s="17" t="s">
        <v>166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78</v>
      </c>
      <c r="BK143" s="204">
        <f>ROUND(I143*H143,2)</f>
        <v>0</v>
      </c>
      <c r="BL143" s="17" t="s">
        <v>874</v>
      </c>
      <c r="BM143" s="203" t="s">
        <v>1243</v>
      </c>
    </row>
    <row r="144" spans="1:65" s="2" customFormat="1" ht="19.5">
      <c r="A144" s="34"/>
      <c r="B144" s="35"/>
      <c r="C144" s="36"/>
      <c r="D144" s="205" t="s">
        <v>175</v>
      </c>
      <c r="E144" s="36"/>
      <c r="F144" s="206" t="s">
        <v>1244</v>
      </c>
      <c r="G144" s="36"/>
      <c r="H144" s="36"/>
      <c r="I144" s="115"/>
      <c r="J144" s="36"/>
      <c r="K144" s="36"/>
      <c r="L144" s="39"/>
      <c r="M144" s="207"/>
      <c r="N144" s="208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175</v>
      </c>
      <c r="AU144" s="17" t="s">
        <v>80</v>
      </c>
    </row>
    <row r="145" spans="1:65" s="13" customFormat="1" ht="11.25">
      <c r="B145" s="209"/>
      <c r="C145" s="210"/>
      <c r="D145" s="205" t="s">
        <v>177</v>
      </c>
      <c r="E145" s="211" t="s">
        <v>19</v>
      </c>
      <c r="F145" s="212" t="s">
        <v>1226</v>
      </c>
      <c r="G145" s="210"/>
      <c r="H145" s="211" t="s">
        <v>19</v>
      </c>
      <c r="I145" s="213"/>
      <c r="J145" s="210"/>
      <c r="K145" s="210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177</v>
      </c>
      <c r="AU145" s="218" t="s">
        <v>80</v>
      </c>
      <c r="AV145" s="13" t="s">
        <v>78</v>
      </c>
      <c r="AW145" s="13" t="s">
        <v>33</v>
      </c>
      <c r="AX145" s="13" t="s">
        <v>71</v>
      </c>
      <c r="AY145" s="218" t="s">
        <v>166</v>
      </c>
    </row>
    <row r="146" spans="1:65" s="14" customFormat="1" ht="11.25">
      <c r="B146" s="219"/>
      <c r="C146" s="220"/>
      <c r="D146" s="205" t="s">
        <v>177</v>
      </c>
      <c r="E146" s="221" t="s">
        <v>19</v>
      </c>
      <c r="F146" s="222" t="s">
        <v>601</v>
      </c>
      <c r="G146" s="220"/>
      <c r="H146" s="223">
        <v>73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177</v>
      </c>
      <c r="AU146" s="229" t="s">
        <v>80</v>
      </c>
      <c r="AV146" s="14" t="s">
        <v>80</v>
      </c>
      <c r="AW146" s="14" t="s">
        <v>33</v>
      </c>
      <c r="AX146" s="14" t="s">
        <v>78</v>
      </c>
      <c r="AY146" s="229" t="s">
        <v>166</v>
      </c>
    </row>
    <row r="147" spans="1:65" s="2" customFormat="1" ht="33" customHeight="1">
      <c r="A147" s="34"/>
      <c r="B147" s="35"/>
      <c r="C147" s="192" t="s">
        <v>250</v>
      </c>
      <c r="D147" s="192" t="s">
        <v>168</v>
      </c>
      <c r="E147" s="193" t="s">
        <v>1245</v>
      </c>
      <c r="F147" s="194" t="s">
        <v>1246</v>
      </c>
      <c r="G147" s="195" t="s">
        <v>171</v>
      </c>
      <c r="H147" s="196">
        <v>85.8</v>
      </c>
      <c r="I147" s="197"/>
      <c r="J147" s="198">
        <f>ROUND(I147*H147,2)</f>
        <v>0</v>
      </c>
      <c r="K147" s="194" t="s">
        <v>172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9.0253600000000003E-2</v>
      </c>
      <c r="R147" s="201">
        <f>Q147*H147</f>
        <v>7.7437588799999997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540</v>
      </c>
      <c r="AT147" s="203" t="s">
        <v>168</v>
      </c>
      <c r="AU147" s="203" t="s">
        <v>80</v>
      </c>
      <c r="AY147" s="17" t="s">
        <v>166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540</v>
      </c>
      <c r="BM147" s="203" t="s">
        <v>1247</v>
      </c>
    </row>
    <row r="148" spans="1:65" s="13" customFormat="1" ht="11.25">
      <c r="B148" s="209"/>
      <c r="C148" s="210"/>
      <c r="D148" s="205" t="s">
        <v>177</v>
      </c>
      <c r="E148" s="211" t="s">
        <v>19</v>
      </c>
      <c r="F148" s="212" t="s">
        <v>1226</v>
      </c>
      <c r="G148" s="210"/>
      <c r="H148" s="211" t="s">
        <v>19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177</v>
      </c>
      <c r="AU148" s="218" t="s">
        <v>80</v>
      </c>
      <c r="AV148" s="13" t="s">
        <v>78</v>
      </c>
      <c r="AW148" s="13" t="s">
        <v>33</v>
      </c>
      <c r="AX148" s="13" t="s">
        <v>71</v>
      </c>
      <c r="AY148" s="218" t="s">
        <v>166</v>
      </c>
    </row>
    <row r="149" spans="1:65" s="14" customFormat="1" ht="11.25">
      <c r="B149" s="219"/>
      <c r="C149" s="220"/>
      <c r="D149" s="205" t="s">
        <v>177</v>
      </c>
      <c r="E149" s="221" t="s">
        <v>19</v>
      </c>
      <c r="F149" s="222" t="s">
        <v>1248</v>
      </c>
      <c r="G149" s="220"/>
      <c r="H149" s="223">
        <v>43.8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177</v>
      </c>
      <c r="AU149" s="229" t="s">
        <v>80</v>
      </c>
      <c r="AV149" s="14" t="s">
        <v>80</v>
      </c>
      <c r="AW149" s="14" t="s">
        <v>33</v>
      </c>
      <c r="AX149" s="14" t="s">
        <v>71</v>
      </c>
      <c r="AY149" s="229" t="s">
        <v>166</v>
      </c>
    </row>
    <row r="150" spans="1:65" s="13" customFormat="1" ht="11.25">
      <c r="B150" s="209"/>
      <c r="C150" s="210"/>
      <c r="D150" s="205" t="s">
        <v>177</v>
      </c>
      <c r="E150" s="211" t="s">
        <v>19</v>
      </c>
      <c r="F150" s="212" t="s">
        <v>1207</v>
      </c>
      <c r="G150" s="210"/>
      <c r="H150" s="211" t="s">
        <v>19</v>
      </c>
      <c r="I150" s="213"/>
      <c r="J150" s="210"/>
      <c r="K150" s="210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177</v>
      </c>
      <c r="AU150" s="218" t="s">
        <v>80</v>
      </c>
      <c r="AV150" s="13" t="s">
        <v>78</v>
      </c>
      <c r="AW150" s="13" t="s">
        <v>33</v>
      </c>
      <c r="AX150" s="13" t="s">
        <v>71</v>
      </c>
      <c r="AY150" s="218" t="s">
        <v>166</v>
      </c>
    </row>
    <row r="151" spans="1:65" s="14" customFormat="1" ht="11.25">
      <c r="B151" s="219"/>
      <c r="C151" s="220"/>
      <c r="D151" s="205" t="s">
        <v>177</v>
      </c>
      <c r="E151" s="221" t="s">
        <v>19</v>
      </c>
      <c r="F151" s="222" t="s">
        <v>1249</v>
      </c>
      <c r="G151" s="220"/>
      <c r="H151" s="223">
        <v>42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177</v>
      </c>
      <c r="AU151" s="229" t="s">
        <v>80</v>
      </c>
      <c r="AV151" s="14" t="s">
        <v>80</v>
      </c>
      <c r="AW151" s="14" t="s">
        <v>33</v>
      </c>
      <c r="AX151" s="14" t="s">
        <v>71</v>
      </c>
      <c r="AY151" s="229" t="s">
        <v>166</v>
      </c>
    </row>
    <row r="152" spans="1:65" s="15" customFormat="1" ht="11.25">
      <c r="B152" s="230"/>
      <c r="C152" s="231"/>
      <c r="D152" s="205" t="s">
        <v>177</v>
      </c>
      <c r="E152" s="232" t="s">
        <v>19</v>
      </c>
      <c r="F152" s="233" t="s">
        <v>191</v>
      </c>
      <c r="G152" s="231"/>
      <c r="H152" s="234">
        <v>85.8</v>
      </c>
      <c r="I152" s="235"/>
      <c r="J152" s="231"/>
      <c r="K152" s="231"/>
      <c r="L152" s="236"/>
      <c r="M152" s="262"/>
      <c r="N152" s="263"/>
      <c r="O152" s="263"/>
      <c r="P152" s="263"/>
      <c r="Q152" s="263"/>
      <c r="R152" s="263"/>
      <c r="S152" s="263"/>
      <c r="T152" s="264"/>
      <c r="AT152" s="240" t="s">
        <v>177</v>
      </c>
      <c r="AU152" s="240" t="s">
        <v>80</v>
      </c>
      <c r="AV152" s="15" t="s">
        <v>173</v>
      </c>
      <c r="AW152" s="15" t="s">
        <v>33</v>
      </c>
      <c r="AX152" s="15" t="s">
        <v>78</v>
      </c>
      <c r="AY152" s="240" t="s">
        <v>166</v>
      </c>
    </row>
    <row r="153" spans="1:65" s="2" customFormat="1" ht="6.95" customHeight="1">
      <c r="A153" s="34"/>
      <c r="B153" s="47"/>
      <c r="C153" s="48"/>
      <c r="D153" s="48"/>
      <c r="E153" s="48"/>
      <c r="F153" s="48"/>
      <c r="G153" s="48"/>
      <c r="H153" s="48"/>
      <c r="I153" s="142"/>
      <c r="J153" s="48"/>
      <c r="K153" s="48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OrTBrE5wwzsyxVxiZQ2ZpXnGVM/Am3Gclvy75OMdF4HYOxGpJ1RyIR8I3bDealuTEs0Dj8YCii5UlKG3u5RMsw==" saltValue="4Y7Z6rkylAJlJtvR/HyExQ0fbOU28jEDJr+TjQVd9Hsv0dRsyBUGweBswHSMfU5haWh2p3umSckBG8WlA54reQ==" spinCount="100000" sheet="1" objects="1" scenarios="1" formatColumns="0" formatRows="0" autoFilter="0"/>
  <autoFilter ref="C89:K152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103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1250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ROUND(J90,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ROUND((SUM(BE90:BE228)),  2)</f>
        <v>0</v>
      </c>
      <c r="G33" s="34"/>
      <c r="H33" s="34"/>
      <c r="I33" s="131">
        <v>0.21</v>
      </c>
      <c r="J33" s="130">
        <f>ROUND(((SUM(BE90:BE228))*I33),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ROUND((SUM(BF90:BF228)),  2)</f>
        <v>0</v>
      </c>
      <c r="G34" s="34"/>
      <c r="H34" s="34"/>
      <c r="I34" s="131">
        <v>0.15</v>
      </c>
      <c r="J34" s="130">
        <f>ROUND(((SUM(BF90:BF228))*I34),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ROUND((SUM(BG90:BG228)),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ROUND((SUM(BH90:BH228)),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ROUND((SUM(BI90:BI228)),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301 - Přeložka vodovodu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J90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134</v>
      </c>
      <c r="E60" s="154"/>
      <c r="F60" s="154"/>
      <c r="G60" s="154"/>
      <c r="H60" s="154"/>
      <c r="I60" s="155"/>
      <c r="J60" s="156">
        <f>J91</f>
        <v>0</v>
      </c>
      <c r="K60" s="152"/>
      <c r="L60" s="157"/>
    </row>
    <row r="61" spans="1:47" s="10" customFormat="1" ht="19.899999999999999" customHeight="1">
      <c r="B61" s="158"/>
      <c r="C61" s="97"/>
      <c r="D61" s="159" t="s">
        <v>135</v>
      </c>
      <c r="E61" s="160"/>
      <c r="F61" s="160"/>
      <c r="G61" s="160"/>
      <c r="H61" s="160"/>
      <c r="I61" s="161"/>
      <c r="J61" s="162">
        <f>J92</f>
        <v>0</v>
      </c>
      <c r="K61" s="97"/>
      <c r="L61" s="163"/>
    </row>
    <row r="62" spans="1:47" s="10" customFormat="1" ht="19.899999999999999" customHeight="1">
      <c r="B62" s="158"/>
      <c r="C62" s="97"/>
      <c r="D62" s="159" t="s">
        <v>138</v>
      </c>
      <c r="E62" s="160"/>
      <c r="F62" s="160"/>
      <c r="G62" s="160"/>
      <c r="H62" s="160"/>
      <c r="I62" s="161"/>
      <c r="J62" s="162">
        <f>J151</f>
        <v>0</v>
      </c>
      <c r="K62" s="97"/>
      <c r="L62" s="163"/>
    </row>
    <row r="63" spans="1:47" s="10" customFormat="1" ht="19.899999999999999" customHeight="1">
      <c r="B63" s="158"/>
      <c r="C63" s="97"/>
      <c r="D63" s="159" t="s">
        <v>140</v>
      </c>
      <c r="E63" s="160"/>
      <c r="F63" s="160"/>
      <c r="G63" s="160"/>
      <c r="H63" s="160"/>
      <c r="I63" s="161"/>
      <c r="J63" s="162">
        <f>J155</f>
        <v>0</v>
      </c>
      <c r="K63" s="97"/>
      <c r="L63" s="163"/>
    </row>
    <row r="64" spans="1:47" s="10" customFormat="1" ht="19.899999999999999" customHeight="1">
      <c r="B64" s="158"/>
      <c r="C64" s="97"/>
      <c r="D64" s="159" t="s">
        <v>141</v>
      </c>
      <c r="E64" s="160"/>
      <c r="F64" s="160"/>
      <c r="G64" s="160"/>
      <c r="H64" s="160"/>
      <c r="I64" s="161"/>
      <c r="J64" s="162">
        <f>J208</f>
        <v>0</v>
      </c>
      <c r="K64" s="97"/>
      <c r="L64" s="163"/>
    </row>
    <row r="65" spans="1:31" s="10" customFormat="1" ht="19.899999999999999" customHeight="1">
      <c r="B65" s="158"/>
      <c r="C65" s="97"/>
      <c r="D65" s="159" t="s">
        <v>142</v>
      </c>
      <c r="E65" s="160"/>
      <c r="F65" s="160"/>
      <c r="G65" s="160"/>
      <c r="H65" s="160"/>
      <c r="I65" s="161"/>
      <c r="J65" s="162">
        <f>J211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143</v>
      </c>
      <c r="E66" s="160"/>
      <c r="F66" s="160"/>
      <c r="G66" s="160"/>
      <c r="H66" s="160"/>
      <c r="I66" s="161"/>
      <c r="J66" s="162">
        <f>J218</f>
        <v>0</v>
      </c>
      <c r="K66" s="97"/>
      <c r="L66" s="163"/>
    </row>
    <row r="67" spans="1:31" s="9" customFormat="1" ht="24.95" customHeight="1">
      <c r="B67" s="151"/>
      <c r="C67" s="152"/>
      <c r="D67" s="153" t="s">
        <v>147</v>
      </c>
      <c r="E67" s="154"/>
      <c r="F67" s="154"/>
      <c r="G67" s="154"/>
      <c r="H67" s="154"/>
      <c r="I67" s="155"/>
      <c r="J67" s="156">
        <f>J220</f>
        <v>0</v>
      </c>
      <c r="K67" s="152"/>
      <c r="L67" s="157"/>
    </row>
    <row r="68" spans="1:31" s="10" customFormat="1" ht="19.899999999999999" customHeight="1">
      <c r="B68" s="158"/>
      <c r="C68" s="97"/>
      <c r="D68" s="159" t="s">
        <v>148</v>
      </c>
      <c r="E68" s="160"/>
      <c r="F68" s="160"/>
      <c r="G68" s="160"/>
      <c r="H68" s="160"/>
      <c r="I68" s="161"/>
      <c r="J68" s="162">
        <f>J221</f>
        <v>0</v>
      </c>
      <c r="K68" s="97"/>
      <c r="L68" s="163"/>
    </row>
    <row r="69" spans="1:31" s="9" customFormat="1" ht="24.95" customHeight="1">
      <c r="B69" s="151"/>
      <c r="C69" s="152"/>
      <c r="D69" s="153" t="s">
        <v>149</v>
      </c>
      <c r="E69" s="154"/>
      <c r="F69" s="154"/>
      <c r="G69" s="154"/>
      <c r="H69" s="154"/>
      <c r="I69" s="155"/>
      <c r="J69" s="156">
        <f>J225</f>
        <v>0</v>
      </c>
      <c r="K69" s="152"/>
      <c r="L69" s="157"/>
    </row>
    <row r="70" spans="1:31" s="10" customFormat="1" ht="19.899999999999999" customHeight="1">
      <c r="B70" s="158"/>
      <c r="C70" s="97"/>
      <c r="D70" s="159" t="s">
        <v>150</v>
      </c>
      <c r="E70" s="160"/>
      <c r="F70" s="160"/>
      <c r="G70" s="160"/>
      <c r="H70" s="160"/>
      <c r="I70" s="161"/>
      <c r="J70" s="162">
        <f>J226</f>
        <v>0</v>
      </c>
      <c r="K70" s="97"/>
      <c r="L70" s="163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142"/>
      <c r="J72" s="48"/>
      <c r="K72" s="48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145"/>
      <c r="J76" s="50"/>
      <c r="K76" s="50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151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E7</f>
        <v>Dopravní terminál v Bohumíně – Přednádražní prostor</v>
      </c>
      <c r="F80" s="317"/>
      <c r="G80" s="317"/>
      <c r="H80" s="317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126</v>
      </c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270" t="str">
        <f>E9</f>
        <v>SO 301 - Přeložka vodovodu</v>
      </c>
      <c r="F82" s="318"/>
      <c r="G82" s="318"/>
      <c r="H82" s="318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Bohumín</v>
      </c>
      <c r="G84" s="36"/>
      <c r="H84" s="36"/>
      <c r="I84" s="117" t="s">
        <v>23</v>
      </c>
      <c r="J84" s="59" t="str">
        <f>IF(J12="","",J12)</f>
        <v>26. 11. 2019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15" customHeight="1">
      <c r="A86" s="34"/>
      <c r="B86" s="35"/>
      <c r="C86" s="29" t="s">
        <v>25</v>
      </c>
      <c r="D86" s="36"/>
      <c r="E86" s="36"/>
      <c r="F86" s="27" t="str">
        <f>E15</f>
        <v>Město Bohumín, Masarykova 158, 735 81 Bohumín</v>
      </c>
      <c r="G86" s="36"/>
      <c r="H86" s="36"/>
      <c r="I86" s="117" t="s">
        <v>31</v>
      </c>
      <c r="J86" s="32" t="str">
        <f>E21</f>
        <v>HaskoningDHV Czech Republic, spol. s r.o.</v>
      </c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117" t="s">
        <v>34</v>
      </c>
      <c r="J87" s="32" t="str">
        <f>E24</f>
        <v>HaskoningDHV Czech Republic, spol. s r.o.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4"/>
      <c r="B89" s="165"/>
      <c r="C89" s="166" t="s">
        <v>152</v>
      </c>
      <c r="D89" s="167" t="s">
        <v>56</v>
      </c>
      <c r="E89" s="167" t="s">
        <v>52</v>
      </c>
      <c r="F89" s="167" t="s">
        <v>53</v>
      </c>
      <c r="G89" s="167" t="s">
        <v>153</v>
      </c>
      <c r="H89" s="167" t="s">
        <v>154</v>
      </c>
      <c r="I89" s="168" t="s">
        <v>155</v>
      </c>
      <c r="J89" s="167" t="s">
        <v>132</v>
      </c>
      <c r="K89" s="169" t="s">
        <v>156</v>
      </c>
      <c r="L89" s="170"/>
      <c r="M89" s="68" t="s">
        <v>19</v>
      </c>
      <c r="N89" s="69" t="s">
        <v>41</v>
      </c>
      <c r="O89" s="69" t="s">
        <v>157</v>
      </c>
      <c r="P89" s="69" t="s">
        <v>158</v>
      </c>
      <c r="Q89" s="69" t="s">
        <v>159</v>
      </c>
      <c r="R89" s="69" t="s">
        <v>160</v>
      </c>
      <c r="S89" s="69" t="s">
        <v>161</v>
      </c>
      <c r="T89" s="70" t="s">
        <v>162</v>
      </c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</row>
    <row r="90" spans="1:65" s="2" customFormat="1" ht="22.9" customHeight="1">
      <c r="A90" s="34"/>
      <c r="B90" s="35"/>
      <c r="C90" s="75" t="s">
        <v>163</v>
      </c>
      <c r="D90" s="36"/>
      <c r="E90" s="36"/>
      <c r="F90" s="36"/>
      <c r="G90" s="36"/>
      <c r="H90" s="36"/>
      <c r="I90" s="115"/>
      <c r="J90" s="171">
        <f>BK90</f>
        <v>0</v>
      </c>
      <c r="K90" s="36"/>
      <c r="L90" s="39"/>
      <c r="M90" s="71"/>
      <c r="N90" s="172"/>
      <c r="O90" s="72"/>
      <c r="P90" s="173">
        <f>P91+P220+P225</f>
        <v>0</v>
      </c>
      <c r="Q90" s="72"/>
      <c r="R90" s="173">
        <f>R91+R220+R225</f>
        <v>206.03168503424001</v>
      </c>
      <c r="S90" s="72"/>
      <c r="T90" s="174">
        <f>T91+T220+T225</f>
        <v>0.49969999999999998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133</v>
      </c>
      <c r="BK90" s="175">
        <f>BK91+BK220+BK225</f>
        <v>0</v>
      </c>
    </row>
    <row r="91" spans="1:65" s="12" customFormat="1" ht="25.9" customHeight="1">
      <c r="B91" s="176"/>
      <c r="C91" s="177"/>
      <c r="D91" s="178" t="s">
        <v>70</v>
      </c>
      <c r="E91" s="179" t="s">
        <v>164</v>
      </c>
      <c r="F91" s="179" t="s">
        <v>165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P92+P151+P155+P208+P211+P218</f>
        <v>0</v>
      </c>
      <c r="Q91" s="184"/>
      <c r="R91" s="185">
        <f>R92+R151+R155+R208+R211+R218</f>
        <v>206.01509263424001</v>
      </c>
      <c r="S91" s="184"/>
      <c r="T91" s="186">
        <f>T92+T151+T155+T208+T211+T218</f>
        <v>0.49969999999999998</v>
      </c>
      <c r="AR91" s="187" t="s">
        <v>78</v>
      </c>
      <c r="AT91" s="188" t="s">
        <v>70</v>
      </c>
      <c r="AU91" s="188" t="s">
        <v>71</v>
      </c>
      <c r="AY91" s="187" t="s">
        <v>166</v>
      </c>
      <c r="BK91" s="189">
        <f>BK92+BK151+BK155+BK208+BK211+BK218</f>
        <v>0</v>
      </c>
    </row>
    <row r="92" spans="1:65" s="12" customFormat="1" ht="22.9" customHeight="1">
      <c r="B92" s="176"/>
      <c r="C92" s="177"/>
      <c r="D92" s="178" t="s">
        <v>70</v>
      </c>
      <c r="E92" s="190" t="s">
        <v>78</v>
      </c>
      <c r="F92" s="190" t="s">
        <v>167</v>
      </c>
      <c r="G92" s="177"/>
      <c r="H92" s="177"/>
      <c r="I92" s="180"/>
      <c r="J92" s="191">
        <f>BK92</f>
        <v>0</v>
      </c>
      <c r="K92" s="177"/>
      <c r="L92" s="182"/>
      <c r="M92" s="183"/>
      <c r="N92" s="184"/>
      <c r="O92" s="184"/>
      <c r="P92" s="185">
        <f>SUM(P93:P150)</f>
        <v>0</v>
      </c>
      <c r="Q92" s="184"/>
      <c r="R92" s="185">
        <f>SUM(R93:R150)</f>
        <v>1.05468895424</v>
      </c>
      <c r="S92" s="184"/>
      <c r="T92" s="186">
        <f>SUM(T93:T150)</f>
        <v>0</v>
      </c>
      <c r="AR92" s="187" t="s">
        <v>78</v>
      </c>
      <c r="AT92" s="188" t="s">
        <v>70</v>
      </c>
      <c r="AU92" s="188" t="s">
        <v>78</v>
      </c>
      <c r="AY92" s="187" t="s">
        <v>166</v>
      </c>
      <c r="BK92" s="189">
        <f>SUM(BK93:BK150)</f>
        <v>0</v>
      </c>
    </row>
    <row r="93" spans="1:65" s="2" customFormat="1" ht="21.75" customHeight="1">
      <c r="A93" s="34"/>
      <c r="B93" s="35"/>
      <c r="C93" s="192" t="s">
        <v>78</v>
      </c>
      <c r="D93" s="192" t="s">
        <v>168</v>
      </c>
      <c r="E93" s="193" t="s">
        <v>218</v>
      </c>
      <c r="F93" s="194" t="s">
        <v>219</v>
      </c>
      <c r="G93" s="195" t="s">
        <v>220</v>
      </c>
      <c r="H93" s="196">
        <v>40</v>
      </c>
      <c r="I93" s="197"/>
      <c r="J93" s="198">
        <f>ROUND(I93*H93,2)</f>
        <v>0</v>
      </c>
      <c r="K93" s="194" t="s">
        <v>172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173</v>
      </c>
      <c r="AT93" s="203" t="s">
        <v>168</v>
      </c>
      <c r="AU93" s="203" t="s">
        <v>80</v>
      </c>
      <c r="AY93" s="17" t="s">
        <v>166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173</v>
      </c>
      <c r="BM93" s="203" t="s">
        <v>1251</v>
      </c>
    </row>
    <row r="94" spans="1:65" s="14" customFormat="1" ht="11.25">
      <c r="B94" s="219"/>
      <c r="C94" s="220"/>
      <c r="D94" s="205" t="s">
        <v>177</v>
      </c>
      <c r="E94" s="221" t="s">
        <v>19</v>
      </c>
      <c r="F94" s="222" t="s">
        <v>222</v>
      </c>
      <c r="G94" s="220"/>
      <c r="H94" s="223">
        <v>40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177</v>
      </c>
      <c r="AU94" s="229" t="s">
        <v>80</v>
      </c>
      <c r="AV94" s="14" t="s">
        <v>80</v>
      </c>
      <c r="AW94" s="14" t="s">
        <v>33</v>
      </c>
      <c r="AX94" s="14" t="s">
        <v>78</v>
      </c>
      <c r="AY94" s="229" t="s">
        <v>166</v>
      </c>
    </row>
    <row r="95" spans="1:65" s="2" customFormat="1" ht="33" customHeight="1">
      <c r="A95" s="34"/>
      <c r="B95" s="35"/>
      <c r="C95" s="192" t="s">
        <v>80</v>
      </c>
      <c r="D95" s="192" t="s">
        <v>168</v>
      </c>
      <c r="E95" s="193" t="s">
        <v>224</v>
      </c>
      <c r="F95" s="194" t="s">
        <v>225</v>
      </c>
      <c r="G95" s="195" t="s">
        <v>226</v>
      </c>
      <c r="H95" s="196">
        <v>30</v>
      </c>
      <c r="I95" s="197"/>
      <c r="J95" s="198">
        <f>ROUND(I95*H95,2)</f>
        <v>0</v>
      </c>
      <c r="K95" s="194" t="s">
        <v>172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173</v>
      </c>
      <c r="AT95" s="203" t="s">
        <v>168</v>
      </c>
      <c r="AU95" s="203" t="s">
        <v>80</v>
      </c>
      <c r="AY95" s="17" t="s">
        <v>166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173</v>
      </c>
      <c r="BM95" s="203" t="s">
        <v>1252</v>
      </c>
    </row>
    <row r="96" spans="1:65" s="2" customFormat="1" ht="78" customHeight="1">
      <c r="A96" s="34"/>
      <c r="B96" s="35"/>
      <c r="C96" s="192" t="s">
        <v>185</v>
      </c>
      <c r="D96" s="192" t="s">
        <v>168</v>
      </c>
      <c r="E96" s="193" t="s">
        <v>1253</v>
      </c>
      <c r="F96" s="194" t="s">
        <v>1254</v>
      </c>
      <c r="G96" s="195" t="s">
        <v>215</v>
      </c>
      <c r="H96" s="196">
        <v>14.4</v>
      </c>
      <c r="I96" s="197"/>
      <c r="J96" s="198">
        <f>ROUND(I96*H96,2)</f>
        <v>0</v>
      </c>
      <c r="K96" s="194" t="s">
        <v>172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1.26885E-2</v>
      </c>
      <c r="R96" s="201">
        <f>Q96*H96</f>
        <v>0.1827144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173</v>
      </c>
      <c r="AT96" s="203" t="s">
        <v>168</v>
      </c>
      <c r="AU96" s="203" t="s">
        <v>80</v>
      </c>
      <c r="AY96" s="17" t="s">
        <v>166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173</v>
      </c>
      <c r="BM96" s="203" t="s">
        <v>1255</v>
      </c>
    </row>
    <row r="97" spans="1:65" s="14" customFormat="1" ht="11.25">
      <c r="B97" s="219"/>
      <c r="C97" s="220"/>
      <c r="D97" s="205" t="s">
        <v>177</v>
      </c>
      <c r="E97" s="221" t="s">
        <v>19</v>
      </c>
      <c r="F97" s="222" t="s">
        <v>1256</v>
      </c>
      <c r="G97" s="220"/>
      <c r="H97" s="223">
        <v>14.4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177</v>
      </c>
      <c r="AU97" s="229" t="s">
        <v>80</v>
      </c>
      <c r="AV97" s="14" t="s">
        <v>80</v>
      </c>
      <c r="AW97" s="14" t="s">
        <v>33</v>
      </c>
      <c r="AX97" s="14" t="s">
        <v>78</v>
      </c>
      <c r="AY97" s="229" t="s">
        <v>166</v>
      </c>
    </row>
    <row r="98" spans="1:65" s="2" customFormat="1" ht="78" customHeight="1">
      <c r="A98" s="34"/>
      <c r="B98" s="35"/>
      <c r="C98" s="192" t="s">
        <v>173</v>
      </c>
      <c r="D98" s="192" t="s">
        <v>168</v>
      </c>
      <c r="E98" s="193" t="s">
        <v>234</v>
      </c>
      <c r="F98" s="194" t="s">
        <v>235</v>
      </c>
      <c r="G98" s="195" t="s">
        <v>215</v>
      </c>
      <c r="H98" s="196">
        <v>14.4</v>
      </c>
      <c r="I98" s="197"/>
      <c r="J98" s="198">
        <f>ROUND(I98*H98,2)</f>
        <v>0</v>
      </c>
      <c r="K98" s="194" t="s">
        <v>172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3.6904300000000001E-2</v>
      </c>
      <c r="R98" s="201">
        <f>Q98*H98</f>
        <v>0.53142191999999999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80</v>
      </c>
      <c r="AY98" s="17" t="s">
        <v>166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173</v>
      </c>
      <c r="BM98" s="203" t="s">
        <v>1257</v>
      </c>
    </row>
    <row r="99" spans="1:65" s="14" customFormat="1" ht="11.25">
      <c r="B99" s="219"/>
      <c r="C99" s="220"/>
      <c r="D99" s="205" t="s">
        <v>177</v>
      </c>
      <c r="E99" s="221" t="s">
        <v>19</v>
      </c>
      <c r="F99" s="222" t="s">
        <v>1256</v>
      </c>
      <c r="G99" s="220"/>
      <c r="H99" s="223">
        <v>14.4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177</v>
      </c>
      <c r="AU99" s="229" t="s">
        <v>80</v>
      </c>
      <c r="AV99" s="14" t="s">
        <v>80</v>
      </c>
      <c r="AW99" s="14" t="s">
        <v>33</v>
      </c>
      <c r="AX99" s="14" t="s">
        <v>78</v>
      </c>
      <c r="AY99" s="229" t="s">
        <v>166</v>
      </c>
    </row>
    <row r="100" spans="1:65" s="2" customFormat="1" ht="33" customHeight="1">
      <c r="A100" s="34"/>
      <c r="B100" s="35"/>
      <c r="C100" s="192" t="s">
        <v>195</v>
      </c>
      <c r="D100" s="192" t="s">
        <v>168</v>
      </c>
      <c r="E100" s="193" t="s">
        <v>1258</v>
      </c>
      <c r="F100" s="194" t="s">
        <v>1259</v>
      </c>
      <c r="G100" s="195" t="s">
        <v>245</v>
      </c>
      <c r="H100" s="196">
        <v>394.28</v>
      </c>
      <c r="I100" s="197"/>
      <c r="J100" s="198">
        <f>ROUND(I100*H100,2)</f>
        <v>0</v>
      </c>
      <c r="K100" s="194" t="s">
        <v>172</v>
      </c>
      <c r="L100" s="39"/>
      <c r="M100" s="199" t="s">
        <v>19</v>
      </c>
      <c r="N100" s="200" t="s">
        <v>42</v>
      </c>
      <c r="O100" s="64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173</v>
      </c>
      <c r="AT100" s="203" t="s">
        <v>168</v>
      </c>
      <c r="AU100" s="203" t="s">
        <v>80</v>
      </c>
      <c r="AY100" s="17" t="s">
        <v>166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7" t="s">
        <v>78</v>
      </c>
      <c r="BK100" s="204">
        <f>ROUND(I100*H100,2)</f>
        <v>0</v>
      </c>
      <c r="BL100" s="17" t="s">
        <v>173</v>
      </c>
      <c r="BM100" s="203" t="s">
        <v>1260</v>
      </c>
    </row>
    <row r="101" spans="1:65" s="2" customFormat="1" ht="19.5">
      <c r="A101" s="34"/>
      <c r="B101" s="35"/>
      <c r="C101" s="36"/>
      <c r="D101" s="205" t="s">
        <v>175</v>
      </c>
      <c r="E101" s="36"/>
      <c r="F101" s="206" t="s">
        <v>1261</v>
      </c>
      <c r="G101" s="36"/>
      <c r="H101" s="36"/>
      <c r="I101" s="115"/>
      <c r="J101" s="36"/>
      <c r="K101" s="36"/>
      <c r="L101" s="39"/>
      <c r="M101" s="207"/>
      <c r="N101" s="208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175</v>
      </c>
      <c r="AU101" s="17" t="s">
        <v>80</v>
      </c>
    </row>
    <row r="102" spans="1:65" s="14" customFormat="1" ht="11.25">
      <c r="B102" s="219"/>
      <c r="C102" s="220"/>
      <c r="D102" s="205" t="s">
        <v>177</v>
      </c>
      <c r="E102" s="221" t="s">
        <v>19</v>
      </c>
      <c r="F102" s="222" t="s">
        <v>1262</v>
      </c>
      <c r="G102" s="220"/>
      <c r="H102" s="223">
        <v>788.56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177</v>
      </c>
      <c r="AU102" s="229" t="s">
        <v>80</v>
      </c>
      <c r="AV102" s="14" t="s">
        <v>80</v>
      </c>
      <c r="AW102" s="14" t="s">
        <v>33</v>
      </c>
      <c r="AX102" s="14" t="s">
        <v>78</v>
      </c>
      <c r="AY102" s="229" t="s">
        <v>166</v>
      </c>
    </row>
    <row r="103" spans="1:65" s="14" customFormat="1" ht="11.25">
      <c r="B103" s="219"/>
      <c r="C103" s="220"/>
      <c r="D103" s="205" t="s">
        <v>177</v>
      </c>
      <c r="E103" s="220"/>
      <c r="F103" s="222" t="s">
        <v>1263</v>
      </c>
      <c r="G103" s="220"/>
      <c r="H103" s="223">
        <v>394.28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4</v>
      </c>
      <c r="AX103" s="14" t="s">
        <v>78</v>
      </c>
      <c r="AY103" s="229" t="s">
        <v>166</v>
      </c>
    </row>
    <row r="104" spans="1:65" s="2" customFormat="1" ht="33" customHeight="1">
      <c r="A104" s="34"/>
      <c r="B104" s="35"/>
      <c r="C104" s="192" t="s">
        <v>200</v>
      </c>
      <c r="D104" s="192" t="s">
        <v>168</v>
      </c>
      <c r="E104" s="193" t="s">
        <v>1264</v>
      </c>
      <c r="F104" s="194" t="s">
        <v>1265</v>
      </c>
      <c r="G104" s="195" t="s">
        <v>245</v>
      </c>
      <c r="H104" s="196">
        <v>788.56</v>
      </c>
      <c r="I104" s="197"/>
      <c r="J104" s="198">
        <f>ROUND(I104*H104,2)</f>
        <v>0</v>
      </c>
      <c r="K104" s="194" t="s">
        <v>172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173</v>
      </c>
      <c r="AT104" s="203" t="s">
        <v>168</v>
      </c>
      <c r="AU104" s="203" t="s">
        <v>80</v>
      </c>
      <c r="AY104" s="17" t="s">
        <v>166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173</v>
      </c>
      <c r="BM104" s="203" t="s">
        <v>1266</v>
      </c>
    </row>
    <row r="105" spans="1:65" s="14" customFormat="1" ht="11.25">
      <c r="B105" s="219"/>
      <c r="C105" s="220"/>
      <c r="D105" s="205" t="s">
        <v>177</v>
      </c>
      <c r="E105" s="221" t="s">
        <v>19</v>
      </c>
      <c r="F105" s="222" t="s">
        <v>1262</v>
      </c>
      <c r="G105" s="220"/>
      <c r="H105" s="223">
        <v>788.56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177</v>
      </c>
      <c r="AU105" s="229" t="s">
        <v>80</v>
      </c>
      <c r="AV105" s="14" t="s">
        <v>80</v>
      </c>
      <c r="AW105" s="14" t="s">
        <v>33</v>
      </c>
      <c r="AX105" s="14" t="s">
        <v>78</v>
      </c>
      <c r="AY105" s="229" t="s">
        <v>166</v>
      </c>
    </row>
    <row r="106" spans="1:65" s="2" customFormat="1" ht="44.25" customHeight="1">
      <c r="A106" s="34"/>
      <c r="B106" s="35"/>
      <c r="C106" s="192" t="s">
        <v>204</v>
      </c>
      <c r="D106" s="192" t="s">
        <v>168</v>
      </c>
      <c r="E106" s="193" t="s">
        <v>1267</v>
      </c>
      <c r="F106" s="194" t="s">
        <v>1268</v>
      </c>
      <c r="G106" s="195" t="s">
        <v>245</v>
      </c>
      <c r="H106" s="196">
        <v>236.56800000000001</v>
      </c>
      <c r="I106" s="197"/>
      <c r="J106" s="198">
        <f>ROUND(I106*H106,2)</f>
        <v>0</v>
      </c>
      <c r="K106" s="194" t="s">
        <v>172</v>
      </c>
      <c r="L106" s="39"/>
      <c r="M106" s="199" t="s">
        <v>19</v>
      </c>
      <c r="N106" s="200" t="s">
        <v>42</v>
      </c>
      <c r="O106" s="64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173</v>
      </c>
      <c r="AT106" s="203" t="s">
        <v>168</v>
      </c>
      <c r="AU106" s="203" t="s">
        <v>80</v>
      </c>
      <c r="AY106" s="17" t="s">
        <v>166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7" t="s">
        <v>78</v>
      </c>
      <c r="BK106" s="204">
        <f>ROUND(I106*H106,2)</f>
        <v>0</v>
      </c>
      <c r="BL106" s="17" t="s">
        <v>173</v>
      </c>
      <c r="BM106" s="203" t="s">
        <v>1269</v>
      </c>
    </row>
    <row r="107" spans="1:65" s="2" customFormat="1" ht="19.5">
      <c r="A107" s="34"/>
      <c r="B107" s="35"/>
      <c r="C107" s="36"/>
      <c r="D107" s="205" t="s">
        <v>175</v>
      </c>
      <c r="E107" s="36"/>
      <c r="F107" s="206" t="s">
        <v>272</v>
      </c>
      <c r="G107" s="36"/>
      <c r="H107" s="36"/>
      <c r="I107" s="115"/>
      <c r="J107" s="36"/>
      <c r="K107" s="36"/>
      <c r="L107" s="39"/>
      <c r="M107" s="207"/>
      <c r="N107" s="208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175</v>
      </c>
      <c r="AU107" s="17" t="s">
        <v>80</v>
      </c>
    </row>
    <row r="108" spans="1:65" s="14" customFormat="1" ht="11.25">
      <c r="B108" s="219"/>
      <c r="C108" s="220"/>
      <c r="D108" s="205" t="s">
        <v>177</v>
      </c>
      <c r="E108" s="220"/>
      <c r="F108" s="222" t="s">
        <v>1270</v>
      </c>
      <c r="G108" s="220"/>
      <c r="H108" s="223">
        <v>236.56800000000001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177</v>
      </c>
      <c r="AU108" s="229" t="s">
        <v>80</v>
      </c>
      <c r="AV108" s="14" t="s">
        <v>80</v>
      </c>
      <c r="AW108" s="14" t="s">
        <v>4</v>
      </c>
      <c r="AX108" s="14" t="s">
        <v>78</v>
      </c>
      <c r="AY108" s="229" t="s">
        <v>166</v>
      </c>
    </row>
    <row r="109" spans="1:65" s="2" customFormat="1" ht="33" customHeight="1">
      <c r="A109" s="34"/>
      <c r="B109" s="35"/>
      <c r="C109" s="192" t="s">
        <v>208</v>
      </c>
      <c r="D109" s="192" t="s">
        <v>168</v>
      </c>
      <c r="E109" s="193" t="s">
        <v>1271</v>
      </c>
      <c r="F109" s="194" t="s">
        <v>1272</v>
      </c>
      <c r="G109" s="195" t="s">
        <v>245</v>
      </c>
      <c r="H109" s="196">
        <v>112.5</v>
      </c>
      <c r="I109" s="197"/>
      <c r="J109" s="198">
        <f>ROUND(I109*H109,2)</f>
        <v>0</v>
      </c>
      <c r="K109" s="194" t="s">
        <v>172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173</v>
      </c>
      <c r="AT109" s="203" t="s">
        <v>168</v>
      </c>
      <c r="AU109" s="203" t="s">
        <v>80</v>
      </c>
      <c r="AY109" s="17" t="s">
        <v>166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173</v>
      </c>
      <c r="BM109" s="203" t="s">
        <v>1273</v>
      </c>
    </row>
    <row r="110" spans="1:65" s="13" customFormat="1" ht="11.25">
      <c r="B110" s="209"/>
      <c r="C110" s="210"/>
      <c r="D110" s="205" t="s">
        <v>177</v>
      </c>
      <c r="E110" s="211" t="s">
        <v>19</v>
      </c>
      <c r="F110" s="212" t="s">
        <v>445</v>
      </c>
      <c r="G110" s="210"/>
      <c r="H110" s="211" t="s">
        <v>19</v>
      </c>
      <c r="I110" s="213"/>
      <c r="J110" s="210"/>
      <c r="K110" s="210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177</v>
      </c>
      <c r="AU110" s="218" t="s">
        <v>80</v>
      </c>
      <c r="AV110" s="13" t="s">
        <v>78</v>
      </c>
      <c r="AW110" s="13" t="s">
        <v>33</v>
      </c>
      <c r="AX110" s="13" t="s">
        <v>71</v>
      </c>
      <c r="AY110" s="218" t="s">
        <v>166</v>
      </c>
    </row>
    <row r="111" spans="1:65" s="14" customFormat="1" ht="11.25">
      <c r="B111" s="219"/>
      <c r="C111" s="220"/>
      <c r="D111" s="205" t="s">
        <v>177</v>
      </c>
      <c r="E111" s="221" t="s">
        <v>19</v>
      </c>
      <c r="F111" s="222" t="s">
        <v>1274</v>
      </c>
      <c r="G111" s="220"/>
      <c r="H111" s="223">
        <v>112.5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177</v>
      </c>
      <c r="AU111" s="229" t="s">
        <v>80</v>
      </c>
      <c r="AV111" s="14" t="s">
        <v>80</v>
      </c>
      <c r="AW111" s="14" t="s">
        <v>33</v>
      </c>
      <c r="AX111" s="14" t="s">
        <v>78</v>
      </c>
      <c r="AY111" s="229" t="s">
        <v>166</v>
      </c>
    </row>
    <row r="112" spans="1:65" s="2" customFormat="1" ht="33" customHeight="1">
      <c r="A112" s="34"/>
      <c r="B112" s="35"/>
      <c r="C112" s="192" t="s">
        <v>212</v>
      </c>
      <c r="D112" s="192" t="s">
        <v>168</v>
      </c>
      <c r="E112" s="193" t="s">
        <v>1275</v>
      </c>
      <c r="F112" s="194" t="s">
        <v>1276</v>
      </c>
      <c r="G112" s="195" t="s">
        <v>245</v>
      </c>
      <c r="H112" s="196">
        <v>33.75</v>
      </c>
      <c r="I112" s="197"/>
      <c r="J112" s="198">
        <f>ROUND(I112*H112,2)</f>
        <v>0</v>
      </c>
      <c r="K112" s="194" t="s">
        <v>172</v>
      </c>
      <c r="L112" s="39"/>
      <c r="M112" s="199" t="s">
        <v>19</v>
      </c>
      <c r="N112" s="200" t="s">
        <v>42</v>
      </c>
      <c r="O112" s="64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173</v>
      </c>
      <c r="AT112" s="203" t="s">
        <v>168</v>
      </c>
      <c r="AU112" s="203" t="s">
        <v>80</v>
      </c>
      <c r="AY112" s="17" t="s">
        <v>166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7" t="s">
        <v>78</v>
      </c>
      <c r="BK112" s="204">
        <f>ROUND(I112*H112,2)</f>
        <v>0</v>
      </c>
      <c r="BL112" s="17" t="s">
        <v>173</v>
      </c>
      <c r="BM112" s="203" t="s">
        <v>1277</v>
      </c>
    </row>
    <row r="113" spans="1:65" s="2" customFormat="1" ht="19.5">
      <c r="A113" s="34"/>
      <c r="B113" s="35"/>
      <c r="C113" s="36"/>
      <c r="D113" s="205" t="s">
        <v>175</v>
      </c>
      <c r="E113" s="36"/>
      <c r="F113" s="206" t="s">
        <v>272</v>
      </c>
      <c r="G113" s="36"/>
      <c r="H113" s="36"/>
      <c r="I113" s="115"/>
      <c r="J113" s="36"/>
      <c r="K113" s="36"/>
      <c r="L113" s="39"/>
      <c r="M113" s="207"/>
      <c r="N113" s="208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175</v>
      </c>
      <c r="AU113" s="17" t="s">
        <v>80</v>
      </c>
    </row>
    <row r="114" spans="1:65" s="14" customFormat="1" ht="11.25">
      <c r="B114" s="219"/>
      <c r="C114" s="220"/>
      <c r="D114" s="205" t="s">
        <v>177</v>
      </c>
      <c r="E114" s="220"/>
      <c r="F114" s="222" t="s">
        <v>1278</v>
      </c>
      <c r="G114" s="220"/>
      <c r="H114" s="223">
        <v>33.75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177</v>
      </c>
      <c r="AU114" s="229" t="s">
        <v>80</v>
      </c>
      <c r="AV114" s="14" t="s">
        <v>80</v>
      </c>
      <c r="AW114" s="14" t="s">
        <v>4</v>
      </c>
      <c r="AX114" s="14" t="s">
        <v>78</v>
      </c>
      <c r="AY114" s="229" t="s">
        <v>166</v>
      </c>
    </row>
    <row r="115" spans="1:65" s="2" customFormat="1" ht="33" customHeight="1">
      <c r="A115" s="34"/>
      <c r="B115" s="35"/>
      <c r="C115" s="192" t="s">
        <v>217</v>
      </c>
      <c r="D115" s="192" t="s">
        <v>168</v>
      </c>
      <c r="E115" s="193" t="s">
        <v>1279</v>
      </c>
      <c r="F115" s="194" t="s">
        <v>1280</v>
      </c>
      <c r="G115" s="195" t="s">
        <v>171</v>
      </c>
      <c r="H115" s="196">
        <v>574.28</v>
      </c>
      <c r="I115" s="197"/>
      <c r="J115" s="198">
        <f>ROUND(I115*H115,2)</f>
        <v>0</v>
      </c>
      <c r="K115" s="194" t="s">
        <v>172</v>
      </c>
      <c r="L115" s="39"/>
      <c r="M115" s="199" t="s">
        <v>19</v>
      </c>
      <c r="N115" s="200" t="s">
        <v>42</v>
      </c>
      <c r="O115" s="64"/>
      <c r="P115" s="201">
        <f>O115*H115</f>
        <v>0</v>
      </c>
      <c r="Q115" s="201">
        <v>5.9300800000000001E-4</v>
      </c>
      <c r="R115" s="201">
        <f>Q115*H115</f>
        <v>0.34055263423999999</v>
      </c>
      <c r="S115" s="201">
        <v>0</v>
      </c>
      <c r="T115" s="20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173</v>
      </c>
      <c r="AT115" s="203" t="s">
        <v>168</v>
      </c>
      <c r="AU115" s="203" t="s">
        <v>80</v>
      </c>
      <c r="AY115" s="17" t="s">
        <v>166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7" t="s">
        <v>78</v>
      </c>
      <c r="BK115" s="204">
        <f>ROUND(I115*H115,2)</f>
        <v>0</v>
      </c>
      <c r="BL115" s="17" t="s">
        <v>173</v>
      </c>
      <c r="BM115" s="203" t="s">
        <v>1281</v>
      </c>
    </row>
    <row r="116" spans="1:65" s="13" customFormat="1" ht="11.25">
      <c r="B116" s="209"/>
      <c r="C116" s="210"/>
      <c r="D116" s="205" t="s">
        <v>177</v>
      </c>
      <c r="E116" s="211" t="s">
        <v>19</v>
      </c>
      <c r="F116" s="212" t="s">
        <v>443</v>
      </c>
      <c r="G116" s="210"/>
      <c r="H116" s="211" t="s">
        <v>19</v>
      </c>
      <c r="I116" s="213"/>
      <c r="J116" s="210"/>
      <c r="K116" s="210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177</v>
      </c>
      <c r="AU116" s="218" t="s">
        <v>80</v>
      </c>
      <c r="AV116" s="13" t="s">
        <v>78</v>
      </c>
      <c r="AW116" s="13" t="s">
        <v>33</v>
      </c>
      <c r="AX116" s="13" t="s">
        <v>71</v>
      </c>
      <c r="AY116" s="218" t="s">
        <v>166</v>
      </c>
    </row>
    <row r="117" spans="1:65" s="14" customFormat="1" ht="11.25">
      <c r="B117" s="219"/>
      <c r="C117" s="220"/>
      <c r="D117" s="205" t="s">
        <v>177</v>
      </c>
      <c r="E117" s="221" t="s">
        <v>19</v>
      </c>
      <c r="F117" s="222" t="s">
        <v>1282</v>
      </c>
      <c r="G117" s="220"/>
      <c r="H117" s="223">
        <v>394.28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177</v>
      </c>
      <c r="AU117" s="229" t="s">
        <v>80</v>
      </c>
      <c r="AV117" s="14" t="s">
        <v>80</v>
      </c>
      <c r="AW117" s="14" t="s">
        <v>33</v>
      </c>
      <c r="AX117" s="14" t="s">
        <v>71</v>
      </c>
      <c r="AY117" s="229" t="s">
        <v>166</v>
      </c>
    </row>
    <row r="118" spans="1:65" s="13" customFormat="1" ht="11.25">
      <c r="B118" s="209"/>
      <c r="C118" s="210"/>
      <c r="D118" s="205" t="s">
        <v>177</v>
      </c>
      <c r="E118" s="211" t="s">
        <v>19</v>
      </c>
      <c r="F118" s="212" t="s">
        <v>445</v>
      </c>
      <c r="G118" s="210"/>
      <c r="H118" s="211" t="s">
        <v>19</v>
      </c>
      <c r="I118" s="213"/>
      <c r="J118" s="210"/>
      <c r="K118" s="210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177</v>
      </c>
      <c r="AU118" s="218" t="s">
        <v>80</v>
      </c>
      <c r="AV118" s="13" t="s">
        <v>78</v>
      </c>
      <c r="AW118" s="13" t="s">
        <v>33</v>
      </c>
      <c r="AX118" s="13" t="s">
        <v>71</v>
      </c>
      <c r="AY118" s="218" t="s">
        <v>166</v>
      </c>
    </row>
    <row r="119" spans="1:65" s="14" customFormat="1" ht="11.25">
      <c r="B119" s="219"/>
      <c r="C119" s="220"/>
      <c r="D119" s="205" t="s">
        <v>177</v>
      </c>
      <c r="E119" s="221" t="s">
        <v>19</v>
      </c>
      <c r="F119" s="222" t="s">
        <v>1283</v>
      </c>
      <c r="G119" s="220"/>
      <c r="H119" s="223">
        <v>180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177</v>
      </c>
      <c r="AU119" s="229" t="s">
        <v>80</v>
      </c>
      <c r="AV119" s="14" t="s">
        <v>80</v>
      </c>
      <c r="AW119" s="14" t="s">
        <v>33</v>
      </c>
      <c r="AX119" s="14" t="s">
        <v>71</v>
      </c>
      <c r="AY119" s="229" t="s">
        <v>166</v>
      </c>
    </row>
    <row r="120" spans="1:65" s="15" customFormat="1" ht="11.25">
      <c r="B120" s="230"/>
      <c r="C120" s="231"/>
      <c r="D120" s="205" t="s">
        <v>177</v>
      </c>
      <c r="E120" s="232" t="s">
        <v>19</v>
      </c>
      <c r="F120" s="233" t="s">
        <v>191</v>
      </c>
      <c r="G120" s="231"/>
      <c r="H120" s="234">
        <v>574.28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177</v>
      </c>
      <c r="AU120" s="240" t="s">
        <v>80</v>
      </c>
      <c r="AV120" s="15" t="s">
        <v>173</v>
      </c>
      <c r="AW120" s="15" t="s">
        <v>33</v>
      </c>
      <c r="AX120" s="15" t="s">
        <v>78</v>
      </c>
      <c r="AY120" s="240" t="s">
        <v>166</v>
      </c>
    </row>
    <row r="121" spans="1:65" s="2" customFormat="1" ht="33" customHeight="1">
      <c r="A121" s="34"/>
      <c r="B121" s="35"/>
      <c r="C121" s="192" t="s">
        <v>223</v>
      </c>
      <c r="D121" s="192" t="s">
        <v>168</v>
      </c>
      <c r="E121" s="193" t="s">
        <v>1284</v>
      </c>
      <c r="F121" s="194" t="s">
        <v>1285</v>
      </c>
      <c r="G121" s="195" t="s">
        <v>171</v>
      </c>
      <c r="H121" s="196">
        <v>574.28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1286</v>
      </c>
    </row>
    <row r="122" spans="1:65" s="2" customFormat="1" ht="44.25" customHeight="1">
      <c r="A122" s="34"/>
      <c r="B122" s="35"/>
      <c r="C122" s="192" t="s">
        <v>228</v>
      </c>
      <c r="D122" s="192" t="s">
        <v>168</v>
      </c>
      <c r="E122" s="193" t="s">
        <v>1287</v>
      </c>
      <c r="F122" s="194" t="s">
        <v>1288</v>
      </c>
      <c r="G122" s="195" t="s">
        <v>245</v>
      </c>
      <c r="H122" s="196">
        <v>901.06</v>
      </c>
      <c r="I122" s="197"/>
      <c r="J122" s="198">
        <f>ROUND(I122*H122,2)</f>
        <v>0</v>
      </c>
      <c r="K122" s="194" t="s">
        <v>172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173</v>
      </c>
      <c r="AT122" s="203" t="s">
        <v>168</v>
      </c>
      <c r="AU122" s="203" t="s">
        <v>80</v>
      </c>
      <c r="AY122" s="17" t="s">
        <v>166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173</v>
      </c>
      <c r="BM122" s="203" t="s">
        <v>1289</v>
      </c>
    </row>
    <row r="123" spans="1:65" s="14" customFormat="1" ht="11.25">
      <c r="B123" s="219"/>
      <c r="C123" s="220"/>
      <c r="D123" s="205" t="s">
        <v>177</v>
      </c>
      <c r="E123" s="221" t="s">
        <v>19</v>
      </c>
      <c r="F123" s="222" t="s">
        <v>1290</v>
      </c>
      <c r="G123" s="220"/>
      <c r="H123" s="223">
        <v>901.06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177</v>
      </c>
      <c r="AU123" s="229" t="s">
        <v>80</v>
      </c>
      <c r="AV123" s="14" t="s">
        <v>80</v>
      </c>
      <c r="AW123" s="14" t="s">
        <v>33</v>
      </c>
      <c r="AX123" s="14" t="s">
        <v>78</v>
      </c>
      <c r="AY123" s="229" t="s">
        <v>166</v>
      </c>
    </row>
    <row r="124" spans="1:65" s="2" customFormat="1" ht="44.25" customHeight="1">
      <c r="A124" s="34"/>
      <c r="B124" s="35"/>
      <c r="C124" s="192" t="s">
        <v>233</v>
      </c>
      <c r="D124" s="192" t="s">
        <v>168</v>
      </c>
      <c r="E124" s="193" t="s">
        <v>313</v>
      </c>
      <c r="F124" s="194" t="s">
        <v>314</v>
      </c>
      <c r="G124" s="195" t="s">
        <v>245</v>
      </c>
      <c r="H124" s="196">
        <v>901.06</v>
      </c>
      <c r="I124" s="197"/>
      <c r="J124" s="198">
        <f>ROUND(I124*H124,2)</f>
        <v>0</v>
      </c>
      <c r="K124" s="194" t="s">
        <v>172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80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1291</v>
      </c>
    </row>
    <row r="125" spans="1:65" s="2" customFormat="1" ht="55.5" customHeight="1">
      <c r="A125" s="34"/>
      <c r="B125" s="35"/>
      <c r="C125" s="192" t="s">
        <v>238</v>
      </c>
      <c r="D125" s="192" t="s">
        <v>168</v>
      </c>
      <c r="E125" s="193" t="s">
        <v>318</v>
      </c>
      <c r="F125" s="194" t="s">
        <v>319</v>
      </c>
      <c r="G125" s="195" t="s">
        <v>245</v>
      </c>
      <c r="H125" s="196">
        <v>9010.6</v>
      </c>
      <c r="I125" s="197"/>
      <c r="J125" s="198">
        <f>ROUND(I125*H125,2)</f>
        <v>0</v>
      </c>
      <c r="K125" s="194" t="s">
        <v>172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173</v>
      </c>
      <c r="AT125" s="203" t="s">
        <v>168</v>
      </c>
      <c r="AU125" s="203" t="s">
        <v>80</v>
      </c>
      <c r="AY125" s="17" t="s">
        <v>166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173</v>
      </c>
      <c r="BM125" s="203" t="s">
        <v>1292</v>
      </c>
    </row>
    <row r="126" spans="1:65" s="2" customFormat="1" ht="19.5">
      <c r="A126" s="34"/>
      <c r="B126" s="35"/>
      <c r="C126" s="36"/>
      <c r="D126" s="205" t="s">
        <v>175</v>
      </c>
      <c r="E126" s="36"/>
      <c r="F126" s="206" t="s">
        <v>321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175</v>
      </c>
      <c r="AU126" s="17" t="s">
        <v>80</v>
      </c>
    </row>
    <row r="127" spans="1:65" s="14" customFormat="1" ht="11.25">
      <c r="B127" s="219"/>
      <c r="C127" s="220"/>
      <c r="D127" s="205" t="s">
        <v>177</v>
      </c>
      <c r="E127" s="220"/>
      <c r="F127" s="222" t="s">
        <v>1293</v>
      </c>
      <c r="G127" s="220"/>
      <c r="H127" s="223">
        <v>9010.6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177</v>
      </c>
      <c r="AU127" s="229" t="s">
        <v>80</v>
      </c>
      <c r="AV127" s="14" t="s">
        <v>80</v>
      </c>
      <c r="AW127" s="14" t="s">
        <v>4</v>
      </c>
      <c r="AX127" s="14" t="s">
        <v>78</v>
      </c>
      <c r="AY127" s="229" t="s">
        <v>166</v>
      </c>
    </row>
    <row r="128" spans="1:65" s="2" customFormat="1" ht="33" customHeight="1">
      <c r="A128" s="34"/>
      <c r="B128" s="35"/>
      <c r="C128" s="192" t="s">
        <v>8</v>
      </c>
      <c r="D128" s="192" t="s">
        <v>168</v>
      </c>
      <c r="E128" s="193" t="s">
        <v>324</v>
      </c>
      <c r="F128" s="194" t="s">
        <v>325</v>
      </c>
      <c r="G128" s="195" t="s">
        <v>245</v>
      </c>
      <c r="H128" s="196">
        <v>901.06</v>
      </c>
      <c r="I128" s="197"/>
      <c r="J128" s="198">
        <f>ROUND(I128*H128,2)</f>
        <v>0</v>
      </c>
      <c r="K128" s="194" t="s">
        <v>172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173</v>
      </c>
      <c r="AT128" s="203" t="s">
        <v>168</v>
      </c>
      <c r="AU128" s="203" t="s">
        <v>80</v>
      </c>
      <c r="AY128" s="17" t="s">
        <v>166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173</v>
      </c>
      <c r="BM128" s="203" t="s">
        <v>1294</v>
      </c>
    </row>
    <row r="129" spans="1:65" s="2" customFormat="1" ht="16.5" customHeight="1">
      <c r="A129" s="34"/>
      <c r="B129" s="35"/>
      <c r="C129" s="192" t="s">
        <v>250</v>
      </c>
      <c r="D129" s="192" t="s">
        <v>168</v>
      </c>
      <c r="E129" s="193" t="s">
        <v>328</v>
      </c>
      <c r="F129" s="194" t="s">
        <v>329</v>
      </c>
      <c r="G129" s="195" t="s">
        <v>245</v>
      </c>
      <c r="H129" s="196">
        <v>901.06</v>
      </c>
      <c r="I129" s="197"/>
      <c r="J129" s="198">
        <f>ROUND(I129*H129,2)</f>
        <v>0</v>
      </c>
      <c r="K129" s="194" t="s">
        <v>172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173</v>
      </c>
      <c r="AT129" s="203" t="s">
        <v>168</v>
      </c>
      <c r="AU129" s="203" t="s">
        <v>80</v>
      </c>
      <c r="AY129" s="17" t="s">
        <v>166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173</v>
      </c>
      <c r="BM129" s="203" t="s">
        <v>1295</v>
      </c>
    </row>
    <row r="130" spans="1:65" s="2" customFormat="1" ht="33" customHeight="1">
      <c r="A130" s="34"/>
      <c r="B130" s="35"/>
      <c r="C130" s="192" t="s">
        <v>256</v>
      </c>
      <c r="D130" s="192" t="s">
        <v>168</v>
      </c>
      <c r="E130" s="193" t="s">
        <v>332</v>
      </c>
      <c r="F130" s="194" t="s">
        <v>333</v>
      </c>
      <c r="G130" s="195" t="s">
        <v>334</v>
      </c>
      <c r="H130" s="196">
        <v>1779.5940000000001</v>
      </c>
      <c r="I130" s="197"/>
      <c r="J130" s="198">
        <f>ROUND(I130*H130,2)</f>
        <v>0</v>
      </c>
      <c r="K130" s="194" t="s">
        <v>172</v>
      </c>
      <c r="L130" s="39"/>
      <c r="M130" s="199" t="s">
        <v>19</v>
      </c>
      <c r="N130" s="200" t="s">
        <v>42</v>
      </c>
      <c r="O130" s="64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173</v>
      </c>
      <c r="AT130" s="203" t="s">
        <v>168</v>
      </c>
      <c r="AU130" s="203" t="s">
        <v>80</v>
      </c>
      <c r="AY130" s="17" t="s">
        <v>166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78</v>
      </c>
      <c r="BK130" s="204">
        <f>ROUND(I130*H130,2)</f>
        <v>0</v>
      </c>
      <c r="BL130" s="17" t="s">
        <v>173</v>
      </c>
      <c r="BM130" s="203" t="s">
        <v>1296</v>
      </c>
    </row>
    <row r="131" spans="1:65" s="14" customFormat="1" ht="11.25">
      <c r="B131" s="219"/>
      <c r="C131" s="220"/>
      <c r="D131" s="205" t="s">
        <v>177</v>
      </c>
      <c r="E131" s="221" t="s">
        <v>19</v>
      </c>
      <c r="F131" s="222" t="s">
        <v>1297</v>
      </c>
      <c r="G131" s="220"/>
      <c r="H131" s="223">
        <v>1779.5940000000001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177</v>
      </c>
      <c r="AU131" s="229" t="s">
        <v>80</v>
      </c>
      <c r="AV131" s="14" t="s">
        <v>80</v>
      </c>
      <c r="AW131" s="14" t="s">
        <v>33</v>
      </c>
      <c r="AX131" s="14" t="s">
        <v>78</v>
      </c>
      <c r="AY131" s="229" t="s">
        <v>166</v>
      </c>
    </row>
    <row r="132" spans="1:65" s="2" customFormat="1" ht="33" customHeight="1">
      <c r="A132" s="34"/>
      <c r="B132" s="35"/>
      <c r="C132" s="192" t="s">
        <v>262</v>
      </c>
      <c r="D132" s="192" t="s">
        <v>168</v>
      </c>
      <c r="E132" s="193" t="s">
        <v>338</v>
      </c>
      <c r="F132" s="194" t="s">
        <v>339</v>
      </c>
      <c r="G132" s="195" t="s">
        <v>245</v>
      </c>
      <c r="H132" s="196">
        <v>675.79499999999996</v>
      </c>
      <c r="I132" s="197"/>
      <c r="J132" s="198">
        <f>ROUND(I132*H132,2)</f>
        <v>0</v>
      </c>
      <c r="K132" s="194" t="s">
        <v>172</v>
      </c>
      <c r="L132" s="39"/>
      <c r="M132" s="199" t="s">
        <v>19</v>
      </c>
      <c r="N132" s="200" t="s">
        <v>42</v>
      </c>
      <c r="O132" s="64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173</v>
      </c>
      <c r="AT132" s="203" t="s">
        <v>168</v>
      </c>
      <c r="AU132" s="203" t="s">
        <v>80</v>
      </c>
      <c r="AY132" s="17" t="s">
        <v>166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78</v>
      </c>
      <c r="BK132" s="204">
        <f>ROUND(I132*H132,2)</f>
        <v>0</v>
      </c>
      <c r="BL132" s="17" t="s">
        <v>173</v>
      </c>
      <c r="BM132" s="203" t="s">
        <v>1298</v>
      </c>
    </row>
    <row r="133" spans="1:65" s="13" customFormat="1" ht="11.25">
      <c r="B133" s="209"/>
      <c r="C133" s="210"/>
      <c r="D133" s="205" t="s">
        <v>177</v>
      </c>
      <c r="E133" s="211" t="s">
        <v>19</v>
      </c>
      <c r="F133" s="212" t="s">
        <v>443</v>
      </c>
      <c r="G133" s="210"/>
      <c r="H133" s="211" t="s">
        <v>19</v>
      </c>
      <c r="I133" s="213"/>
      <c r="J133" s="210"/>
      <c r="K133" s="210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177</v>
      </c>
      <c r="AU133" s="218" t="s">
        <v>80</v>
      </c>
      <c r="AV133" s="13" t="s">
        <v>78</v>
      </c>
      <c r="AW133" s="13" t="s">
        <v>33</v>
      </c>
      <c r="AX133" s="13" t="s">
        <v>71</v>
      </c>
      <c r="AY133" s="218" t="s">
        <v>166</v>
      </c>
    </row>
    <row r="134" spans="1:65" s="14" customFormat="1" ht="11.25">
      <c r="B134" s="219"/>
      <c r="C134" s="220"/>
      <c r="D134" s="205" t="s">
        <v>177</v>
      </c>
      <c r="E134" s="221" t="s">
        <v>19</v>
      </c>
      <c r="F134" s="222" t="s">
        <v>1299</v>
      </c>
      <c r="G134" s="220"/>
      <c r="H134" s="223">
        <v>591.41999999999996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177</v>
      </c>
      <c r="AU134" s="229" t="s">
        <v>80</v>
      </c>
      <c r="AV134" s="14" t="s">
        <v>80</v>
      </c>
      <c r="AW134" s="14" t="s">
        <v>33</v>
      </c>
      <c r="AX134" s="14" t="s">
        <v>71</v>
      </c>
      <c r="AY134" s="229" t="s">
        <v>166</v>
      </c>
    </row>
    <row r="135" spans="1:65" s="13" customFormat="1" ht="11.25">
      <c r="B135" s="209"/>
      <c r="C135" s="210"/>
      <c r="D135" s="205" t="s">
        <v>177</v>
      </c>
      <c r="E135" s="211" t="s">
        <v>19</v>
      </c>
      <c r="F135" s="212" t="s">
        <v>445</v>
      </c>
      <c r="G135" s="210"/>
      <c r="H135" s="211" t="s">
        <v>19</v>
      </c>
      <c r="I135" s="213"/>
      <c r="J135" s="210"/>
      <c r="K135" s="210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177</v>
      </c>
      <c r="AU135" s="218" t="s">
        <v>80</v>
      </c>
      <c r="AV135" s="13" t="s">
        <v>78</v>
      </c>
      <c r="AW135" s="13" t="s">
        <v>33</v>
      </c>
      <c r="AX135" s="13" t="s">
        <v>71</v>
      </c>
      <c r="AY135" s="218" t="s">
        <v>166</v>
      </c>
    </row>
    <row r="136" spans="1:65" s="14" customFormat="1" ht="11.25">
      <c r="B136" s="219"/>
      <c r="C136" s="220"/>
      <c r="D136" s="205" t="s">
        <v>177</v>
      </c>
      <c r="E136" s="221" t="s">
        <v>19</v>
      </c>
      <c r="F136" s="222" t="s">
        <v>1300</v>
      </c>
      <c r="G136" s="220"/>
      <c r="H136" s="223">
        <v>84.375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177</v>
      </c>
      <c r="AU136" s="229" t="s">
        <v>80</v>
      </c>
      <c r="AV136" s="14" t="s">
        <v>80</v>
      </c>
      <c r="AW136" s="14" t="s">
        <v>33</v>
      </c>
      <c r="AX136" s="14" t="s">
        <v>71</v>
      </c>
      <c r="AY136" s="229" t="s">
        <v>166</v>
      </c>
    </row>
    <row r="137" spans="1:65" s="15" customFormat="1" ht="11.25">
      <c r="B137" s="230"/>
      <c r="C137" s="231"/>
      <c r="D137" s="205" t="s">
        <v>177</v>
      </c>
      <c r="E137" s="232" t="s">
        <v>19</v>
      </c>
      <c r="F137" s="233" t="s">
        <v>191</v>
      </c>
      <c r="G137" s="231"/>
      <c r="H137" s="234">
        <v>675.79499999999996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177</v>
      </c>
      <c r="AU137" s="240" t="s">
        <v>80</v>
      </c>
      <c r="AV137" s="15" t="s">
        <v>173</v>
      </c>
      <c r="AW137" s="15" t="s">
        <v>33</v>
      </c>
      <c r="AX137" s="15" t="s">
        <v>78</v>
      </c>
      <c r="AY137" s="240" t="s">
        <v>166</v>
      </c>
    </row>
    <row r="138" spans="1:65" s="2" customFormat="1" ht="16.5" customHeight="1">
      <c r="A138" s="34"/>
      <c r="B138" s="35"/>
      <c r="C138" s="241" t="s">
        <v>268</v>
      </c>
      <c r="D138" s="241" t="s">
        <v>345</v>
      </c>
      <c r="E138" s="242" t="s">
        <v>346</v>
      </c>
      <c r="F138" s="243" t="s">
        <v>347</v>
      </c>
      <c r="G138" s="244" t="s">
        <v>334</v>
      </c>
      <c r="H138" s="245">
        <v>1284.011</v>
      </c>
      <c r="I138" s="246"/>
      <c r="J138" s="247">
        <f>ROUND(I138*H138,2)</f>
        <v>0</v>
      </c>
      <c r="K138" s="243" t="s">
        <v>172</v>
      </c>
      <c r="L138" s="248"/>
      <c r="M138" s="249" t="s">
        <v>19</v>
      </c>
      <c r="N138" s="250" t="s">
        <v>42</v>
      </c>
      <c r="O138" s="64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208</v>
      </c>
      <c r="AT138" s="203" t="s">
        <v>345</v>
      </c>
      <c r="AU138" s="203" t="s">
        <v>80</v>
      </c>
      <c r="AY138" s="17" t="s">
        <v>166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78</v>
      </c>
      <c r="BK138" s="204">
        <f>ROUND(I138*H138,2)</f>
        <v>0</v>
      </c>
      <c r="BL138" s="17" t="s">
        <v>173</v>
      </c>
      <c r="BM138" s="203" t="s">
        <v>1301</v>
      </c>
    </row>
    <row r="139" spans="1:65" s="2" customFormat="1" ht="29.25">
      <c r="A139" s="34"/>
      <c r="B139" s="35"/>
      <c r="C139" s="36"/>
      <c r="D139" s="205" t="s">
        <v>175</v>
      </c>
      <c r="E139" s="36"/>
      <c r="F139" s="206" t="s">
        <v>349</v>
      </c>
      <c r="G139" s="36"/>
      <c r="H139" s="36"/>
      <c r="I139" s="115"/>
      <c r="J139" s="36"/>
      <c r="K139" s="36"/>
      <c r="L139" s="39"/>
      <c r="M139" s="207"/>
      <c r="N139" s="208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175</v>
      </c>
      <c r="AU139" s="17" t="s">
        <v>80</v>
      </c>
    </row>
    <row r="140" spans="1:65" s="14" customFormat="1" ht="11.25">
      <c r="B140" s="219"/>
      <c r="C140" s="220"/>
      <c r="D140" s="205" t="s">
        <v>177</v>
      </c>
      <c r="E140" s="221" t="s">
        <v>19</v>
      </c>
      <c r="F140" s="222" t="s">
        <v>1302</v>
      </c>
      <c r="G140" s="220"/>
      <c r="H140" s="223">
        <v>1284.011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177</v>
      </c>
      <c r="AU140" s="229" t="s">
        <v>80</v>
      </c>
      <c r="AV140" s="14" t="s">
        <v>80</v>
      </c>
      <c r="AW140" s="14" t="s">
        <v>33</v>
      </c>
      <c r="AX140" s="14" t="s">
        <v>78</v>
      </c>
      <c r="AY140" s="229" t="s">
        <v>166</v>
      </c>
    </row>
    <row r="141" spans="1:65" s="2" customFormat="1" ht="55.5" customHeight="1">
      <c r="A141" s="34"/>
      <c r="B141" s="35"/>
      <c r="C141" s="192" t="s">
        <v>274</v>
      </c>
      <c r="D141" s="192" t="s">
        <v>168</v>
      </c>
      <c r="E141" s="193" t="s">
        <v>352</v>
      </c>
      <c r="F141" s="194" t="s">
        <v>353</v>
      </c>
      <c r="G141" s="195" t="s">
        <v>245</v>
      </c>
      <c r="H141" s="196">
        <v>225.26499999999999</v>
      </c>
      <c r="I141" s="197"/>
      <c r="J141" s="198">
        <f>ROUND(I141*H141,2)</f>
        <v>0</v>
      </c>
      <c r="K141" s="194" t="s">
        <v>172</v>
      </c>
      <c r="L141" s="39"/>
      <c r="M141" s="199" t="s">
        <v>19</v>
      </c>
      <c r="N141" s="200" t="s">
        <v>42</v>
      </c>
      <c r="O141" s="64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173</v>
      </c>
      <c r="AT141" s="203" t="s">
        <v>168</v>
      </c>
      <c r="AU141" s="203" t="s">
        <v>80</v>
      </c>
      <c r="AY141" s="17" t="s">
        <v>166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78</v>
      </c>
      <c r="BK141" s="204">
        <f>ROUND(I141*H141,2)</f>
        <v>0</v>
      </c>
      <c r="BL141" s="17" t="s">
        <v>173</v>
      </c>
      <c r="BM141" s="203" t="s">
        <v>1303</v>
      </c>
    </row>
    <row r="142" spans="1:65" s="2" customFormat="1" ht="29.25">
      <c r="A142" s="34"/>
      <c r="B142" s="35"/>
      <c r="C142" s="36"/>
      <c r="D142" s="205" t="s">
        <v>175</v>
      </c>
      <c r="E142" s="36"/>
      <c r="F142" s="206" t="s">
        <v>355</v>
      </c>
      <c r="G142" s="36"/>
      <c r="H142" s="36"/>
      <c r="I142" s="115"/>
      <c r="J142" s="36"/>
      <c r="K142" s="36"/>
      <c r="L142" s="39"/>
      <c r="M142" s="207"/>
      <c r="N142" s="208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175</v>
      </c>
      <c r="AU142" s="17" t="s">
        <v>80</v>
      </c>
    </row>
    <row r="143" spans="1:65" s="13" customFormat="1" ht="11.25">
      <c r="B143" s="209"/>
      <c r="C143" s="210"/>
      <c r="D143" s="205" t="s">
        <v>177</v>
      </c>
      <c r="E143" s="211" t="s">
        <v>19</v>
      </c>
      <c r="F143" s="212" t="s">
        <v>443</v>
      </c>
      <c r="G143" s="210"/>
      <c r="H143" s="211" t="s">
        <v>19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177</v>
      </c>
      <c r="AU143" s="218" t="s">
        <v>80</v>
      </c>
      <c r="AV143" s="13" t="s">
        <v>78</v>
      </c>
      <c r="AW143" s="13" t="s">
        <v>33</v>
      </c>
      <c r="AX143" s="13" t="s">
        <v>71</v>
      </c>
      <c r="AY143" s="218" t="s">
        <v>166</v>
      </c>
    </row>
    <row r="144" spans="1:65" s="14" customFormat="1" ht="11.25">
      <c r="B144" s="219"/>
      <c r="C144" s="220"/>
      <c r="D144" s="205" t="s">
        <v>177</v>
      </c>
      <c r="E144" s="221" t="s">
        <v>19</v>
      </c>
      <c r="F144" s="222" t="s">
        <v>1304</v>
      </c>
      <c r="G144" s="220"/>
      <c r="H144" s="223">
        <v>197.14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177</v>
      </c>
      <c r="AU144" s="229" t="s">
        <v>80</v>
      </c>
      <c r="AV144" s="14" t="s">
        <v>80</v>
      </c>
      <c r="AW144" s="14" t="s">
        <v>33</v>
      </c>
      <c r="AX144" s="14" t="s">
        <v>71</v>
      </c>
      <c r="AY144" s="229" t="s">
        <v>166</v>
      </c>
    </row>
    <row r="145" spans="1:65" s="13" customFormat="1" ht="11.25">
      <c r="B145" s="209"/>
      <c r="C145" s="210"/>
      <c r="D145" s="205" t="s">
        <v>177</v>
      </c>
      <c r="E145" s="211" t="s">
        <v>19</v>
      </c>
      <c r="F145" s="212" t="s">
        <v>445</v>
      </c>
      <c r="G145" s="210"/>
      <c r="H145" s="211" t="s">
        <v>19</v>
      </c>
      <c r="I145" s="213"/>
      <c r="J145" s="210"/>
      <c r="K145" s="210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177</v>
      </c>
      <c r="AU145" s="218" t="s">
        <v>80</v>
      </c>
      <c r="AV145" s="13" t="s">
        <v>78</v>
      </c>
      <c r="AW145" s="13" t="s">
        <v>33</v>
      </c>
      <c r="AX145" s="13" t="s">
        <v>71</v>
      </c>
      <c r="AY145" s="218" t="s">
        <v>166</v>
      </c>
    </row>
    <row r="146" spans="1:65" s="14" customFormat="1" ht="11.25">
      <c r="B146" s="219"/>
      <c r="C146" s="220"/>
      <c r="D146" s="205" t="s">
        <v>177</v>
      </c>
      <c r="E146" s="221" t="s">
        <v>19</v>
      </c>
      <c r="F146" s="222" t="s">
        <v>1305</v>
      </c>
      <c r="G146" s="220"/>
      <c r="H146" s="223">
        <v>28.125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177</v>
      </c>
      <c r="AU146" s="229" t="s">
        <v>80</v>
      </c>
      <c r="AV146" s="14" t="s">
        <v>80</v>
      </c>
      <c r="AW146" s="14" t="s">
        <v>33</v>
      </c>
      <c r="AX146" s="14" t="s">
        <v>71</v>
      </c>
      <c r="AY146" s="229" t="s">
        <v>166</v>
      </c>
    </row>
    <row r="147" spans="1:65" s="15" customFormat="1" ht="11.25">
      <c r="B147" s="230"/>
      <c r="C147" s="231"/>
      <c r="D147" s="205" t="s">
        <v>177</v>
      </c>
      <c r="E147" s="232" t="s">
        <v>19</v>
      </c>
      <c r="F147" s="233" t="s">
        <v>191</v>
      </c>
      <c r="G147" s="231"/>
      <c r="H147" s="234">
        <v>225.26499999999999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177</v>
      </c>
      <c r="AU147" s="240" t="s">
        <v>80</v>
      </c>
      <c r="AV147" s="15" t="s">
        <v>173</v>
      </c>
      <c r="AW147" s="15" t="s">
        <v>33</v>
      </c>
      <c r="AX147" s="15" t="s">
        <v>78</v>
      </c>
      <c r="AY147" s="240" t="s">
        <v>166</v>
      </c>
    </row>
    <row r="148" spans="1:65" s="2" customFormat="1" ht="16.5" customHeight="1">
      <c r="A148" s="34"/>
      <c r="B148" s="35"/>
      <c r="C148" s="241" t="s">
        <v>7</v>
      </c>
      <c r="D148" s="241" t="s">
        <v>345</v>
      </c>
      <c r="E148" s="242" t="s">
        <v>360</v>
      </c>
      <c r="F148" s="243" t="s">
        <v>361</v>
      </c>
      <c r="G148" s="244" t="s">
        <v>334</v>
      </c>
      <c r="H148" s="245">
        <v>428.00400000000002</v>
      </c>
      <c r="I148" s="246"/>
      <c r="J148" s="247">
        <f>ROUND(I148*H148,2)</f>
        <v>0</v>
      </c>
      <c r="K148" s="243" t="s">
        <v>172</v>
      </c>
      <c r="L148" s="248"/>
      <c r="M148" s="249" t="s">
        <v>19</v>
      </c>
      <c r="N148" s="250" t="s">
        <v>42</v>
      </c>
      <c r="O148" s="64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208</v>
      </c>
      <c r="AT148" s="203" t="s">
        <v>345</v>
      </c>
      <c r="AU148" s="203" t="s">
        <v>80</v>
      </c>
      <c r="AY148" s="17" t="s">
        <v>166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78</v>
      </c>
      <c r="BK148" s="204">
        <f>ROUND(I148*H148,2)</f>
        <v>0</v>
      </c>
      <c r="BL148" s="17" t="s">
        <v>173</v>
      </c>
      <c r="BM148" s="203" t="s">
        <v>1306</v>
      </c>
    </row>
    <row r="149" spans="1:65" s="2" customFormat="1" ht="29.25">
      <c r="A149" s="34"/>
      <c r="B149" s="35"/>
      <c r="C149" s="36"/>
      <c r="D149" s="205" t="s">
        <v>175</v>
      </c>
      <c r="E149" s="36"/>
      <c r="F149" s="206" t="s">
        <v>363</v>
      </c>
      <c r="G149" s="36"/>
      <c r="H149" s="36"/>
      <c r="I149" s="115"/>
      <c r="J149" s="36"/>
      <c r="K149" s="36"/>
      <c r="L149" s="39"/>
      <c r="M149" s="207"/>
      <c r="N149" s="208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175</v>
      </c>
      <c r="AU149" s="17" t="s">
        <v>80</v>
      </c>
    </row>
    <row r="150" spans="1:65" s="14" customFormat="1" ht="11.25">
      <c r="B150" s="219"/>
      <c r="C150" s="220"/>
      <c r="D150" s="205" t="s">
        <v>177</v>
      </c>
      <c r="E150" s="221" t="s">
        <v>19</v>
      </c>
      <c r="F150" s="222" t="s">
        <v>1307</v>
      </c>
      <c r="G150" s="220"/>
      <c r="H150" s="223">
        <v>428.00400000000002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177</v>
      </c>
      <c r="AU150" s="229" t="s">
        <v>80</v>
      </c>
      <c r="AV150" s="14" t="s">
        <v>80</v>
      </c>
      <c r="AW150" s="14" t="s">
        <v>33</v>
      </c>
      <c r="AX150" s="14" t="s">
        <v>78</v>
      </c>
      <c r="AY150" s="229" t="s">
        <v>166</v>
      </c>
    </row>
    <row r="151" spans="1:65" s="12" customFormat="1" ht="22.9" customHeight="1">
      <c r="B151" s="176"/>
      <c r="C151" s="177"/>
      <c r="D151" s="178" t="s">
        <v>70</v>
      </c>
      <c r="E151" s="190" t="s">
        <v>173</v>
      </c>
      <c r="F151" s="190" t="s">
        <v>417</v>
      </c>
      <c r="G151" s="177"/>
      <c r="H151" s="177"/>
      <c r="I151" s="180"/>
      <c r="J151" s="191">
        <f>BK151</f>
        <v>0</v>
      </c>
      <c r="K151" s="177"/>
      <c r="L151" s="182"/>
      <c r="M151" s="183"/>
      <c r="N151" s="184"/>
      <c r="O151" s="184"/>
      <c r="P151" s="185">
        <f>SUM(P152:P154)</f>
        <v>0</v>
      </c>
      <c r="Q151" s="184"/>
      <c r="R151" s="185">
        <f>SUM(R152:R154)</f>
        <v>201.48496560000001</v>
      </c>
      <c r="S151" s="184"/>
      <c r="T151" s="186">
        <f>SUM(T152:T154)</f>
        <v>0</v>
      </c>
      <c r="AR151" s="187" t="s">
        <v>78</v>
      </c>
      <c r="AT151" s="188" t="s">
        <v>70</v>
      </c>
      <c r="AU151" s="188" t="s">
        <v>78</v>
      </c>
      <c r="AY151" s="187" t="s">
        <v>166</v>
      </c>
      <c r="BK151" s="189">
        <f>SUM(BK152:BK154)</f>
        <v>0</v>
      </c>
    </row>
    <row r="152" spans="1:65" s="2" customFormat="1" ht="21.75" customHeight="1">
      <c r="A152" s="34"/>
      <c r="B152" s="35"/>
      <c r="C152" s="192" t="s">
        <v>290</v>
      </c>
      <c r="D152" s="192" t="s">
        <v>168</v>
      </c>
      <c r="E152" s="193" t="s">
        <v>1308</v>
      </c>
      <c r="F152" s="194" t="s">
        <v>1309</v>
      </c>
      <c r="G152" s="195" t="s">
        <v>245</v>
      </c>
      <c r="H152" s="196">
        <v>118.28400000000001</v>
      </c>
      <c r="I152" s="197"/>
      <c r="J152" s="198">
        <f>ROUND(I152*H152,2)</f>
        <v>0</v>
      </c>
      <c r="K152" s="194" t="s">
        <v>172</v>
      </c>
      <c r="L152" s="39"/>
      <c r="M152" s="199" t="s">
        <v>19</v>
      </c>
      <c r="N152" s="200" t="s">
        <v>42</v>
      </c>
      <c r="O152" s="64"/>
      <c r="P152" s="201">
        <f>O152*H152</f>
        <v>0</v>
      </c>
      <c r="Q152" s="201">
        <v>1.7034</v>
      </c>
      <c r="R152" s="201">
        <f>Q152*H152</f>
        <v>201.48496560000001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173</v>
      </c>
      <c r="AT152" s="203" t="s">
        <v>168</v>
      </c>
      <c r="AU152" s="203" t="s">
        <v>80</v>
      </c>
      <c r="AY152" s="17" t="s">
        <v>166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173</v>
      </c>
      <c r="BM152" s="203" t="s">
        <v>1310</v>
      </c>
    </row>
    <row r="153" spans="1:65" s="2" customFormat="1" ht="19.5">
      <c r="A153" s="34"/>
      <c r="B153" s="35"/>
      <c r="C153" s="36"/>
      <c r="D153" s="205" t="s">
        <v>175</v>
      </c>
      <c r="E153" s="36"/>
      <c r="F153" s="206" t="s">
        <v>1311</v>
      </c>
      <c r="G153" s="36"/>
      <c r="H153" s="36"/>
      <c r="I153" s="115"/>
      <c r="J153" s="36"/>
      <c r="K153" s="36"/>
      <c r="L153" s="39"/>
      <c r="M153" s="207"/>
      <c r="N153" s="208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175</v>
      </c>
      <c r="AU153" s="17" t="s">
        <v>80</v>
      </c>
    </row>
    <row r="154" spans="1:65" s="14" customFormat="1" ht="11.25">
      <c r="B154" s="219"/>
      <c r="C154" s="220"/>
      <c r="D154" s="205" t="s">
        <v>177</v>
      </c>
      <c r="E154" s="221" t="s">
        <v>19</v>
      </c>
      <c r="F154" s="222" t="s">
        <v>1312</v>
      </c>
      <c r="G154" s="220"/>
      <c r="H154" s="223">
        <v>118.28400000000001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177</v>
      </c>
      <c r="AU154" s="229" t="s">
        <v>80</v>
      </c>
      <c r="AV154" s="14" t="s">
        <v>80</v>
      </c>
      <c r="AW154" s="14" t="s">
        <v>33</v>
      </c>
      <c r="AX154" s="14" t="s">
        <v>78</v>
      </c>
      <c r="AY154" s="229" t="s">
        <v>166</v>
      </c>
    </row>
    <row r="155" spans="1:65" s="12" customFormat="1" ht="22.9" customHeight="1">
      <c r="B155" s="176"/>
      <c r="C155" s="177"/>
      <c r="D155" s="178" t="s">
        <v>70</v>
      </c>
      <c r="E155" s="190" t="s">
        <v>208</v>
      </c>
      <c r="F155" s="190" t="s">
        <v>612</v>
      </c>
      <c r="G155" s="177"/>
      <c r="H155" s="177"/>
      <c r="I155" s="180"/>
      <c r="J155" s="191">
        <f>BK155</f>
        <v>0</v>
      </c>
      <c r="K155" s="177"/>
      <c r="L155" s="182"/>
      <c r="M155" s="183"/>
      <c r="N155" s="184"/>
      <c r="O155" s="184"/>
      <c r="P155" s="185">
        <f>SUM(P156:P207)</f>
        <v>0</v>
      </c>
      <c r="Q155" s="184"/>
      <c r="R155" s="185">
        <f>SUM(R156:R207)</f>
        <v>3.47543808</v>
      </c>
      <c r="S155" s="184"/>
      <c r="T155" s="186">
        <f>SUM(T156:T207)</f>
        <v>0.49969999999999998</v>
      </c>
      <c r="AR155" s="187" t="s">
        <v>78</v>
      </c>
      <c r="AT155" s="188" t="s">
        <v>70</v>
      </c>
      <c r="AU155" s="188" t="s">
        <v>78</v>
      </c>
      <c r="AY155" s="187" t="s">
        <v>166</v>
      </c>
      <c r="BK155" s="189">
        <f>SUM(BK156:BK207)</f>
        <v>0</v>
      </c>
    </row>
    <row r="156" spans="1:65" s="2" customFormat="1" ht="33" customHeight="1">
      <c r="A156" s="34"/>
      <c r="B156" s="35"/>
      <c r="C156" s="192" t="s">
        <v>297</v>
      </c>
      <c r="D156" s="192" t="s">
        <v>168</v>
      </c>
      <c r="E156" s="193" t="s">
        <v>1313</v>
      </c>
      <c r="F156" s="194" t="s">
        <v>1314</v>
      </c>
      <c r="G156" s="195" t="s">
        <v>215</v>
      </c>
      <c r="H156" s="196">
        <v>4</v>
      </c>
      <c r="I156" s="197"/>
      <c r="J156" s="198">
        <f>ROUND(I156*H156,2)</f>
        <v>0</v>
      </c>
      <c r="K156" s="194" t="s">
        <v>172</v>
      </c>
      <c r="L156" s="39"/>
      <c r="M156" s="199" t="s">
        <v>19</v>
      </c>
      <c r="N156" s="200" t="s">
        <v>42</v>
      </c>
      <c r="O156" s="64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173</v>
      </c>
      <c r="AT156" s="203" t="s">
        <v>168</v>
      </c>
      <c r="AU156" s="203" t="s">
        <v>80</v>
      </c>
      <c r="AY156" s="17" t="s">
        <v>166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78</v>
      </c>
      <c r="BK156" s="204">
        <f>ROUND(I156*H156,2)</f>
        <v>0</v>
      </c>
      <c r="BL156" s="17" t="s">
        <v>173</v>
      </c>
      <c r="BM156" s="203" t="s">
        <v>1315</v>
      </c>
    </row>
    <row r="157" spans="1:65" s="2" customFormat="1" ht="21.75" customHeight="1">
      <c r="A157" s="34"/>
      <c r="B157" s="35"/>
      <c r="C157" s="241" t="s">
        <v>301</v>
      </c>
      <c r="D157" s="241" t="s">
        <v>345</v>
      </c>
      <c r="E157" s="242" t="s">
        <v>1316</v>
      </c>
      <c r="F157" s="243" t="s">
        <v>1317</v>
      </c>
      <c r="G157" s="244" t="s">
        <v>215</v>
      </c>
      <c r="H157" s="245">
        <v>4.4000000000000004</v>
      </c>
      <c r="I157" s="246"/>
      <c r="J157" s="247">
        <f>ROUND(I157*H157,2)</f>
        <v>0</v>
      </c>
      <c r="K157" s="243" t="s">
        <v>172</v>
      </c>
      <c r="L157" s="248"/>
      <c r="M157" s="249" t="s">
        <v>19</v>
      </c>
      <c r="N157" s="250" t="s">
        <v>42</v>
      </c>
      <c r="O157" s="64"/>
      <c r="P157" s="201">
        <f>O157*H157</f>
        <v>0</v>
      </c>
      <c r="Q157" s="201">
        <v>2.7999999999999998E-4</v>
      </c>
      <c r="R157" s="201">
        <f>Q157*H157</f>
        <v>1.232E-3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208</v>
      </c>
      <c r="AT157" s="203" t="s">
        <v>345</v>
      </c>
      <c r="AU157" s="203" t="s">
        <v>80</v>
      </c>
      <c r="AY157" s="17" t="s">
        <v>166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78</v>
      </c>
      <c r="BK157" s="204">
        <f>ROUND(I157*H157,2)</f>
        <v>0</v>
      </c>
      <c r="BL157" s="17" t="s">
        <v>173</v>
      </c>
      <c r="BM157" s="203" t="s">
        <v>1318</v>
      </c>
    </row>
    <row r="158" spans="1:65" s="14" customFormat="1" ht="11.25">
      <c r="B158" s="219"/>
      <c r="C158" s="220"/>
      <c r="D158" s="205" t="s">
        <v>177</v>
      </c>
      <c r="E158" s="220"/>
      <c r="F158" s="222" t="s">
        <v>1319</v>
      </c>
      <c r="G158" s="220"/>
      <c r="H158" s="223">
        <v>4.4000000000000004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177</v>
      </c>
      <c r="AU158" s="229" t="s">
        <v>80</v>
      </c>
      <c r="AV158" s="14" t="s">
        <v>80</v>
      </c>
      <c r="AW158" s="14" t="s">
        <v>4</v>
      </c>
      <c r="AX158" s="14" t="s">
        <v>78</v>
      </c>
      <c r="AY158" s="229" t="s">
        <v>166</v>
      </c>
    </row>
    <row r="159" spans="1:65" s="2" customFormat="1" ht="33" customHeight="1">
      <c r="A159" s="34"/>
      <c r="B159" s="35"/>
      <c r="C159" s="192" t="s">
        <v>308</v>
      </c>
      <c r="D159" s="192" t="s">
        <v>168</v>
      </c>
      <c r="E159" s="193" t="s">
        <v>1320</v>
      </c>
      <c r="F159" s="194" t="s">
        <v>1321</v>
      </c>
      <c r="G159" s="195" t="s">
        <v>215</v>
      </c>
      <c r="H159" s="196">
        <v>6</v>
      </c>
      <c r="I159" s="197"/>
      <c r="J159" s="198">
        <f>ROUND(I159*H159,2)</f>
        <v>0</v>
      </c>
      <c r="K159" s="194" t="s">
        <v>172</v>
      </c>
      <c r="L159" s="39"/>
      <c r="M159" s="199" t="s">
        <v>19</v>
      </c>
      <c r="N159" s="200" t="s">
        <v>42</v>
      </c>
      <c r="O159" s="64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173</v>
      </c>
      <c r="AT159" s="203" t="s">
        <v>168</v>
      </c>
      <c r="AU159" s="203" t="s">
        <v>80</v>
      </c>
      <c r="AY159" s="17" t="s">
        <v>166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78</v>
      </c>
      <c r="BK159" s="204">
        <f>ROUND(I159*H159,2)</f>
        <v>0</v>
      </c>
      <c r="BL159" s="17" t="s">
        <v>173</v>
      </c>
      <c r="BM159" s="203" t="s">
        <v>1322</v>
      </c>
    </row>
    <row r="160" spans="1:65" s="2" customFormat="1" ht="21.75" customHeight="1">
      <c r="A160" s="34"/>
      <c r="B160" s="35"/>
      <c r="C160" s="241" t="s">
        <v>312</v>
      </c>
      <c r="D160" s="241" t="s">
        <v>345</v>
      </c>
      <c r="E160" s="242" t="s">
        <v>1323</v>
      </c>
      <c r="F160" s="243" t="s">
        <v>1324</v>
      </c>
      <c r="G160" s="244" t="s">
        <v>215</v>
      </c>
      <c r="H160" s="245">
        <v>6.6</v>
      </c>
      <c r="I160" s="246"/>
      <c r="J160" s="247">
        <f>ROUND(I160*H160,2)</f>
        <v>0</v>
      </c>
      <c r="K160" s="243" t="s">
        <v>172</v>
      </c>
      <c r="L160" s="248"/>
      <c r="M160" s="249" t="s">
        <v>19</v>
      </c>
      <c r="N160" s="250" t="s">
        <v>42</v>
      </c>
      <c r="O160" s="64"/>
      <c r="P160" s="201">
        <f>O160*H160</f>
        <v>0</v>
      </c>
      <c r="Q160" s="201">
        <v>2.14E-3</v>
      </c>
      <c r="R160" s="201">
        <f>Q160*H160</f>
        <v>1.4123999999999999E-2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208</v>
      </c>
      <c r="AT160" s="203" t="s">
        <v>345</v>
      </c>
      <c r="AU160" s="203" t="s">
        <v>80</v>
      </c>
      <c r="AY160" s="17" t="s">
        <v>166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173</v>
      </c>
      <c r="BM160" s="203" t="s">
        <v>1325</v>
      </c>
    </row>
    <row r="161" spans="1:65" s="14" customFormat="1" ht="11.25">
      <c r="B161" s="219"/>
      <c r="C161" s="220"/>
      <c r="D161" s="205" t="s">
        <v>177</v>
      </c>
      <c r="E161" s="220"/>
      <c r="F161" s="222" t="s">
        <v>1326</v>
      </c>
      <c r="G161" s="220"/>
      <c r="H161" s="223">
        <v>6.6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177</v>
      </c>
      <c r="AU161" s="229" t="s">
        <v>80</v>
      </c>
      <c r="AV161" s="14" t="s">
        <v>80</v>
      </c>
      <c r="AW161" s="14" t="s">
        <v>4</v>
      </c>
      <c r="AX161" s="14" t="s">
        <v>78</v>
      </c>
      <c r="AY161" s="229" t="s">
        <v>166</v>
      </c>
    </row>
    <row r="162" spans="1:65" s="2" customFormat="1" ht="21.75" customHeight="1">
      <c r="A162" s="34"/>
      <c r="B162" s="35"/>
      <c r="C162" s="192" t="s">
        <v>317</v>
      </c>
      <c r="D162" s="192" t="s">
        <v>168</v>
      </c>
      <c r="E162" s="193" t="s">
        <v>1327</v>
      </c>
      <c r="F162" s="194" t="s">
        <v>1328</v>
      </c>
      <c r="G162" s="195" t="s">
        <v>215</v>
      </c>
      <c r="H162" s="196">
        <v>99.94</v>
      </c>
      <c r="I162" s="197"/>
      <c r="J162" s="198">
        <f>ROUND(I162*H162,2)</f>
        <v>0</v>
      </c>
      <c r="K162" s="194" t="s">
        <v>172</v>
      </c>
      <c r="L162" s="39"/>
      <c r="M162" s="199" t="s">
        <v>19</v>
      </c>
      <c r="N162" s="200" t="s">
        <v>42</v>
      </c>
      <c r="O162" s="64"/>
      <c r="P162" s="201">
        <f>O162*H162</f>
        <v>0</v>
      </c>
      <c r="Q162" s="201">
        <v>0</v>
      </c>
      <c r="R162" s="201">
        <f>Q162*H162</f>
        <v>0</v>
      </c>
      <c r="S162" s="201">
        <v>5.0000000000000001E-3</v>
      </c>
      <c r="T162" s="202">
        <f>S162*H162</f>
        <v>0.49969999999999998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173</v>
      </c>
      <c r="AT162" s="203" t="s">
        <v>168</v>
      </c>
      <c r="AU162" s="203" t="s">
        <v>80</v>
      </c>
      <c r="AY162" s="17" t="s">
        <v>166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78</v>
      </c>
      <c r="BK162" s="204">
        <f>ROUND(I162*H162,2)</f>
        <v>0</v>
      </c>
      <c r="BL162" s="17" t="s">
        <v>173</v>
      </c>
      <c r="BM162" s="203" t="s">
        <v>1329</v>
      </c>
    </row>
    <row r="163" spans="1:65" s="2" customFormat="1" ht="19.5">
      <c r="A163" s="34"/>
      <c r="B163" s="35"/>
      <c r="C163" s="36"/>
      <c r="D163" s="205" t="s">
        <v>175</v>
      </c>
      <c r="E163" s="36"/>
      <c r="F163" s="206" t="s">
        <v>1330</v>
      </c>
      <c r="G163" s="36"/>
      <c r="H163" s="36"/>
      <c r="I163" s="115"/>
      <c r="J163" s="36"/>
      <c r="K163" s="36"/>
      <c r="L163" s="39"/>
      <c r="M163" s="207"/>
      <c r="N163" s="208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175</v>
      </c>
      <c r="AU163" s="17" t="s">
        <v>80</v>
      </c>
    </row>
    <row r="164" spans="1:65" s="2" customFormat="1" ht="33" customHeight="1">
      <c r="A164" s="34"/>
      <c r="B164" s="35"/>
      <c r="C164" s="192" t="s">
        <v>323</v>
      </c>
      <c r="D164" s="192" t="s">
        <v>168</v>
      </c>
      <c r="E164" s="193" t="s">
        <v>1331</v>
      </c>
      <c r="F164" s="194" t="s">
        <v>1332</v>
      </c>
      <c r="G164" s="195" t="s">
        <v>215</v>
      </c>
      <c r="H164" s="196">
        <v>98.57</v>
      </c>
      <c r="I164" s="197"/>
      <c r="J164" s="198">
        <f>ROUND(I164*H164,2)</f>
        <v>0</v>
      </c>
      <c r="K164" s="194" t="s">
        <v>172</v>
      </c>
      <c r="L164" s="39"/>
      <c r="M164" s="199" t="s">
        <v>19</v>
      </c>
      <c r="N164" s="200" t="s">
        <v>42</v>
      </c>
      <c r="O164" s="64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173</v>
      </c>
      <c r="AT164" s="203" t="s">
        <v>168</v>
      </c>
      <c r="AU164" s="203" t="s">
        <v>80</v>
      </c>
      <c r="AY164" s="17" t="s">
        <v>166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78</v>
      </c>
      <c r="BK164" s="204">
        <f>ROUND(I164*H164,2)</f>
        <v>0</v>
      </c>
      <c r="BL164" s="17" t="s">
        <v>173</v>
      </c>
      <c r="BM164" s="203" t="s">
        <v>1333</v>
      </c>
    </row>
    <row r="165" spans="1:65" s="2" customFormat="1" ht="21.75" customHeight="1">
      <c r="A165" s="34"/>
      <c r="B165" s="35"/>
      <c r="C165" s="241" t="s">
        <v>327</v>
      </c>
      <c r="D165" s="241" t="s">
        <v>345</v>
      </c>
      <c r="E165" s="242" t="s">
        <v>1334</v>
      </c>
      <c r="F165" s="243" t="s">
        <v>1335</v>
      </c>
      <c r="G165" s="244" t="s">
        <v>215</v>
      </c>
      <c r="H165" s="245">
        <v>108.42700000000001</v>
      </c>
      <c r="I165" s="246"/>
      <c r="J165" s="247">
        <f>ROUND(I165*H165,2)</f>
        <v>0</v>
      </c>
      <c r="K165" s="243" t="s">
        <v>172</v>
      </c>
      <c r="L165" s="248"/>
      <c r="M165" s="249" t="s">
        <v>19</v>
      </c>
      <c r="N165" s="250" t="s">
        <v>42</v>
      </c>
      <c r="O165" s="64"/>
      <c r="P165" s="201">
        <f>O165*H165</f>
        <v>0</v>
      </c>
      <c r="Q165" s="201">
        <v>6.7400000000000003E-3</v>
      </c>
      <c r="R165" s="201">
        <f>Q165*H165</f>
        <v>0.73079798000000007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208</v>
      </c>
      <c r="AT165" s="203" t="s">
        <v>345</v>
      </c>
      <c r="AU165" s="203" t="s">
        <v>80</v>
      </c>
      <c r="AY165" s="17" t="s">
        <v>166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78</v>
      </c>
      <c r="BK165" s="204">
        <f>ROUND(I165*H165,2)</f>
        <v>0</v>
      </c>
      <c r="BL165" s="17" t="s">
        <v>173</v>
      </c>
      <c r="BM165" s="203" t="s">
        <v>1336</v>
      </c>
    </row>
    <row r="166" spans="1:65" s="14" customFormat="1" ht="11.25">
      <c r="B166" s="219"/>
      <c r="C166" s="220"/>
      <c r="D166" s="205" t="s">
        <v>177</v>
      </c>
      <c r="E166" s="220"/>
      <c r="F166" s="222" t="s">
        <v>1337</v>
      </c>
      <c r="G166" s="220"/>
      <c r="H166" s="223">
        <v>108.42700000000001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177</v>
      </c>
      <c r="AU166" s="229" t="s">
        <v>80</v>
      </c>
      <c r="AV166" s="14" t="s">
        <v>80</v>
      </c>
      <c r="AW166" s="14" t="s">
        <v>4</v>
      </c>
      <c r="AX166" s="14" t="s">
        <v>78</v>
      </c>
      <c r="AY166" s="229" t="s">
        <v>166</v>
      </c>
    </row>
    <row r="167" spans="1:65" s="2" customFormat="1" ht="33" customHeight="1">
      <c r="A167" s="34"/>
      <c r="B167" s="35"/>
      <c r="C167" s="192" t="s">
        <v>331</v>
      </c>
      <c r="D167" s="192" t="s">
        <v>168</v>
      </c>
      <c r="E167" s="193" t="s">
        <v>1338</v>
      </c>
      <c r="F167" s="194" t="s">
        <v>1339</v>
      </c>
      <c r="G167" s="195" t="s">
        <v>630</v>
      </c>
      <c r="H167" s="196">
        <v>1</v>
      </c>
      <c r="I167" s="197"/>
      <c r="J167" s="198">
        <f t="shared" ref="J167:J177" si="0">ROUND(I167*H167,2)</f>
        <v>0</v>
      </c>
      <c r="K167" s="194" t="s">
        <v>172</v>
      </c>
      <c r="L167" s="39"/>
      <c r="M167" s="199" t="s">
        <v>19</v>
      </c>
      <c r="N167" s="200" t="s">
        <v>42</v>
      </c>
      <c r="O167" s="64"/>
      <c r="P167" s="201">
        <f t="shared" ref="P167:P177" si="1">O167*H167</f>
        <v>0</v>
      </c>
      <c r="Q167" s="201">
        <v>0</v>
      </c>
      <c r="R167" s="201">
        <f t="shared" ref="R167:R177" si="2">Q167*H167</f>
        <v>0</v>
      </c>
      <c r="S167" s="201">
        <v>0</v>
      </c>
      <c r="T167" s="202">
        <f t="shared" ref="T167:T177" si="3"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173</v>
      </c>
      <c r="AT167" s="203" t="s">
        <v>168</v>
      </c>
      <c r="AU167" s="203" t="s">
        <v>80</v>
      </c>
      <c r="AY167" s="17" t="s">
        <v>166</v>
      </c>
      <c r="BE167" s="204">
        <f t="shared" ref="BE167:BE177" si="4">IF(N167="základní",J167,0)</f>
        <v>0</v>
      </c>
      <c r="BF167" s="204">
        <f t="shared" ref="BF167:BF177" si="5">IF(N167="snížená",J167,0)</f>
        <v>0</v>
      </c>
      <c r="BG167" s="204">
        <f t="shared" ref="BG167:BG177" si="6">IF(N167="zákl. přenesená",J167,0)</f>
        <v>0</v>
      </c>
      <c r="BH167" s="204">
        <f t="shared" ref="BH167:BH177" si="7">IF(N167="sníž. přenesená",J167,0)</f>
        <v>0</v>
      </c>
      <c r="BI167" s="204">
        <f t="shared" ref="BI167:BI177" si="8">IF(N167="nulová",J167,0)</f>
        <v>0</v>
      </c>
      <c r="BJ167" s="17" t="s">
        <v>78</v>
      </c>
      <c r="BK167" s="204">
        <f t="shared" ref="BK167:BK177" si="9">ROUND(I167*H167,2)</f>
        <v>0</v>
      </c>
      <c r="BL167" s="17" t="s">
        <v>173</v>
      </c>
      <c r="BM167" s="203" t="s">
        <v>1340</v>
      </c>
    </row>
    <row r="168" spans="1:65" s="2" customFormat="1" ht="16.5" customHeight="1">
      <c r="A168" s="34"/>
      <c r="B168" s="35"/>
      <c r="C168" s="241" t="s">
        <v>337</v>
      </c>
      <c r="D168" s="241" t="s">
        <v>345</v>
      </c>
      <c r="E168" s="242" t="s">
        <v>1341</v>
      </c>
      <c r="F168" s="243" t="s">
        <v>1342</v>
      </c>
      <c r="G168" s="244" t="s">
        <v>630</v>
      </c>
      <c r="H168" s="245">
        <v>1</v>
      </c>
      <c r="I168" s="246"/>
      <c r="J168" s="247">
        <f t="shared" si="0"/>
        <v>0</v>
      </c>
      <c r="K168" s="243" t="s">
        <v>172</v>
      </c>
      <c r="L168" s="248"/>
      <c r="M168" s="249" t="s">
        <v>19</v>
      </c>
      <c r="N168" s="250" t="s">
        <v>42</v>
      </c>
      <c r="O168" s="64"/>
      <c r="P168" s="201">
        <f t="shared" si="1"/>
        <v>0</v>
      </c>
      <c r="Q168" s="201">
        <v>5.0000000000000002E-5</v>
      </c>
      <c r="R168" s="201">
        <f t="shared" si="2"/>
        <v>5.0000000000000002E-5</v>
      </c>
      <c r="S168" s="201">
        <v>0</v>
      </c>
      <c r="T168" s="202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208</v>
      </c>
      <c r="AT168" s="203" t="s">
        <v>345</v>
      </c>
      <c r="AU168" s="203" t="s">
        <v>80</v>
      </c>
      <c r="AY168" s="17" t="s">
        <v>166</v>
      </c>
      <c r="BE168" s="204">
        <f t="shared" si="4"/>
        <v>0</v>
      </c>
      <c r="BF168" s="204">
        <f t="shared" si="5"/>
        <v>0</v>
      </c>
      <c r="BG168" s="204">
        <f t="shared" si="6"/>
        <v>0</v>
      </c>
      <c r="BH168" s="204">
        <f t="shared" si="7"/>
        <v>0</v>
      </c>
      <c r="BI168" s="204">
        <f t="shared" si="8"/>
        <v>0</v>
      </c>
      <c r="BJ168" s="17" t="s">
        <v>78</v>
      </c>
      <c r="BK168" s="204">
        <f t="shared" si="9"/>
        <v>0</v>
      </c>
      <c r="BL168" s="17" t="s">
        <v>173</v>
      </c>
      <c r="BM168" s="203" t="s">
        <v>1343</v>
      </c>
    </row>
    <row r="169" spans="1:65" s="2" customFormat="1" ht="33" customHeight="1">
      <c r="A169" s="34"/>
      <c r="B169" s="35"/>
      <c r="C169" s="192" t="s">
        <v>344</v>
      </c>
      <c r="D169" s="192" t="s">
        <v>168</v>
      </c>
      <c r="E169" s="193" t="s">
        <v>1344</v>
      </c>
      <c r="F169" s="194" t="s">
        <v>1345</v>
      </c>
      <c r="G169" s="195" t="s">
        <v>630</v>
      </c>
      <c r="H169" s="196">
        <v>2</v>
      </c>
      <c r="I169" s="197"/>
      <c r="J169" s="198">
        <f t="shared" si="0"/>
        <v>0</v>
      </c>
      <c r="K169" s="194" t="s">
        <v>172</v>
      </c>
      <c r="L169" s="39"/>
      <c r="M169" s="199" t="s">
        <v>19</v>
      </c>
      <c r="N169" s="200" t="s">
        <v>42</v>
      </c>
      <c r="O169" s="64"/>
      <c r="P169" s="201">
        <f t="shared" si="1"/>
        <v>0</v>
      </c>
      <c r="Q169" s="201">
        <v>0</v>
      </c>
      <c r="R169" s="201">
        <f t="shared" si="2"/>
        <v>0</v>
      </c>
      <c r="S169" s="201">
        <v>0</v>
      </c>
      <c r="T169" s="202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173</v>
      </c>
      <c r="AT169" s="203" t="s">
        <v>168</v>
      </c>
      <c r="AU169" s="203" t="s">
        <v>80</v>
      </c>
      <c r="AY169" s="17" t="s">
        <v>166</v>
      </c>
      <c r="BE169" s="204">
        <f t="shared" si="4"/>
        <v>0</v>
      </c>
      <c r="BF169" s="204">
        <f t="shared" si="5"/>
        <v>0</v>
      </c>
      <c r="BG169" s="204">
        <f t="shared" si="6"/>
        <v>0</v>
      </c>
      <c r="BH169" s="204">
        <f t="shared" si="7"/>
        <v>0</v>
      </c>
      <c r="BI169" s="204">
        <f t="shared" si="8"/>
        <v>0</v>
      </c>
      <c r="BJ169" s="17" t="s">
        <v>78</v>
      </c>
      <c r="BK169" s="204">
        <f t="shared" si="9"/>
        <v>0</v>
      </c>
      <c r="BL169" s="17" t="s">
        <v>173</v>
      </c>
      <c r="BM169" s="203" t="s">
        <v>1346</v>
      </c>
    </row>
    <row r="170" spans="1:65" s="2" customFormat="1" ht="16.5" customHeight="1">
      <c r="A170" s="34"/>
      <c r="B170" s="35"/>
      <c r="C170" s="241" t="s">
        <v>351</v>
      </c>
      <c r="D170" s="241" t="s">
        <v>345</v>
      </c>
      <c r="E170" s="242" t="s">
        <v>1347</v>
      </c>
      <c r="F170" s="243" t="s">
        <v>1348</v>
      </c>
      <c r="G170" s="244" t="s">
        <v>630</v>
      </c>
      <c r="H170" s="245">
        <v>2</v>
      </c>
      <c r="I170" s="246"/>
      <c r="J170" s="247">
        <f t="shared" si="0"/>
        <v>0</v>
      </c>
      <c r="K170" s="243" t="s">
        <v>172</v>
      </c>
      <c r="L170" s="248"/>
      <c r="M170" s="249" t="s">
        <v>19</v>
      </c>
      <c r="N170" s="250" t="s">
        <v>42</v>
      </c>
      <c r="O170" s="64"/>
      <c r="P170" s="201">
        <f t="shared" si="1"/>
        <v>0</v>
      </c>
      <c r="Q170" s="201">
        <v>8.0000000000000007E-5</v>
      </c>
      <c r="R170" s="201">
        <f t="shared" si="2"/>
        <v>1.6000000000000001E-4</v>
      </c>
      <c r="S170" s="201">
        <v>0</v>
      </c>
      <c r="T170" s="202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208</v>
      </c>
      <c r="AT170" s="203" t="s">
        <v>345</v>
      </c>
      <c r="AU170" s="203" t="s">
        <v>80</v>
      </c>
      <c r="AY170" s="17" t="s">
        <v>166</v>
      </c>
      <c r="BE170" s="204">
        <f t="shared" si="4"/>
        <v>0</v>
      </c>
      <c r="BF170" s="204">
        <f t="shared" si="5"/>
        <v>0</v>
      </c>
      <c r="BG170" s="204">
        <f t="shared" si="6"/>
        <v>0</v>
      </c>
      <c r="BH170" s="204">
        <f t="shared" si="7"/>
        <v>0</v>
      </c>
      <c r="BI170" s="204">
        <f t="shared" si="8"/>
        <v>0</v>
      </c>
      <c r="BJ170" s="17" t="s">
        <v>78</v>
      </c>
      <c r="BK170" s="204">
        <f t="shared" si="9"/>
        <v>0</v>
      </c>
      <c r="BL170" s="17" t="s">
        <v>173</v>
      </c>
      <c r="BM170" s="203" t="s">
        <v>1349</v>
      </c>
    </row>
    <row r="171" spans="1:65" s="2" customFormat="1" ht="33" customHeight="1">
      <c r="A171" s="34"/>
      <c r="B171" s="35"/>
      <c r="C171" s="192" t="s">
        <v>359</v>
      </c>
      <c r="D171" s="192" t="s">
        <v>168</v>
      </c>
      <c r="E171" s="193" t="s">
        <v>1350</v>
      </c>
      <c r="F171" s="194" t="s">
        <v>1351</v>
      </c>
      <c r="G171" s="195" t="s">
        <v>630</v>
      </c>
      <c r="H171" s="196">
        <v>1</v>
      </c>
      <c r="I171" s="197"/>
      <c r="J171" s="198">
        <f t="shared" si="0"/>
        <v>0</v>
      </c>
      <c r="K171" s="194" t="s">
        <v>172</v>
      </c>
      <c r="L171" s="39"/>
      <c r="M171" s="199" t="s">
        <v>19</v>
      </c>
      <c r="N171" s="200" t="s">
        <v>42</v>
      </c>
      <c r="O171" s="64"/>
      <c r="P171" s="201">
        <f t="shared" si="1"/>
        <v>0</v>
      </c>
      <c r="Q171" s="201">
        <v>0</v>
      </c>
      <c r="R171" s="201">
        <f t="shared" si="2"/>
        <v>0</v>
      </c>
      <c r="S171" s="201">
        <v>0</v>
      </c>
      <c r="T171" s="202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173</v>
      </c>
      <c r="AT171" s="203" t="s">
        <v>168</v>
      </c>
      <c r="AU171" s="203" t="s">
        <v>80</v>
      </c>
      <c r="AY171" s="17" t="s">
        <v>166</v>
      </c>
      <c r="BE171" s="204">
        <f t="shared" si="4"/>
        <v>0</v>
      </c>
      <c r="BF171" s="204">
        <f t="shared" si="5"/>
        <v>0</v>
      </c>
      <c r="BG171" s="204">
        <f t="shared" si="6"/>
        <v>0</v>
      </c>
      <c r="BH171" s="204">
        <f t="shared" si="7"/>
        <v>0</v>
      </c>
      <c r="BI171" s="204">
        <f t="shared" si="8"/>
        <v>0</v>
      </c>
      <c r="BJ171" s="17" t="s">
        <v>78</v>
      </c>
      <c r="BK171" s="204">
        <f t="shared" si="9"/>
        <v>0</v>
      </c>
      <c r="BL171" s="17" t="s">
        <v>173</v>
      </c>
      <c r="BM171" s="203" t="s">
        <v>1352</v>
      </c>
    </row>
    <row r="172" spans="1:65" s="2" customFormat="1" ht="16.5" customHeight="1">
      <c r="A172" s="34"/>
      <c r="B172" s="35"/>
      <c r="C172" s="241" t="s">
        <v>365</v>
      </c>
      <c r="D172" s="241" t="s">
        <v>345</v>
      </c>
      <c r="E172" s="242" t="s">
        <v>1353</v>
      </c>
      <c r="F172" s="243" t="s">
        <v>1354</v>
      </c>
      <c r="G172" s="244" t="s">
        <v>630</v>
      </c>
      <c r="H172" s="245">
        <v>1</v>
      </c>
      <c r="I172" s="246"/>
      <c r="J172" s="247">
        <f t="shared" si="0"/>
        <v>0</v>
      </c>
      <c r="K172" s="243" t="s">
        <v>172</v>
      </c>
      <c r="L172" s="248"/>
      <c r="M172" s="249" t="s">
        <v>19</v>
      </c>
      <c r="N172" s="250" t="s">
        <v>42</v>
      </c>
      <c r="O172" s="64"/>
      <c r="P172" s="201">
        <f t="shared" si="1"/>
        <v>0</v>
      </c>
      <c r="Q172" s="201">
        <v>9.0000000000000006E-5</v>
      </c>
      <c r="R172" s="201">
        <f t="shared" si="2"/>
        <v>9.0000000000000006E-5</v>
      </c>
      <c r="S172" s="201">
        <v>0</v>
      </c>
      <c r="T172" s="202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208</v>
      </c>
      <c r="AT172" s="203" t="s">
        <v>345</v>
      </c>
      <c r="AU172" s="203" t="s">
        <v>80</v>
      </c>
      <c r="AY172" s="17" t="s">
        <v>166</v>
      </c>
      <c r="BE172" s="204">
        <f t="shared" si="4"/>
        <v>0</v>
      </c>
      <c r="BF172" s="204">
        <f t="shared" si="5"/>
        <v>0</v>
      </c>
      <c r="BG172" s="204">
        <f t="shared" si="6"/>
        <v>0</v>
      </c>
      <c r="BH172" s="204">
        <f t="shared" si="7"/>
        <v>0</v>
      </c>
      <c r="BI172" s="204">
        <f t="shared" si="8"/>
        <v>0</v>
      </c>
      <c r="BJ172" s="17" t="s">
        <v>78</v>
      </c>
      <c r="BK172" s="204">
        <f t="shared" si="9"/>
        <v>0</v>
      </c>
      <c r="BL172" s="17" t="s">
        <v>173</v>
      </c>
      <c r="BM172" s="203" t="s">
        <v>1355</v>
      </c>
    </row>
    <row r="173" spans="1:65" s="2" customFormat="1" ht="33" customHeight="1">
      <c r="A173" s="34"/>
      <c r="B173" s="35"/>
      <c r="C173" s="192" t="s">
        <v>370</v>
      </c>
      <c r="D173" s="192" t="s">
        <v>168</v>
      </c>
      <c r="E173" s="193" t="s">
        <v>1356</v>
      </c>
      <c r="F173" s="194" t="s">
        <v>1357</v>
      </c>
      <c r="G173" s="195" t="s">
        <v>630</v>
      </c>
      <c r="H173" s="196">
        <v>2</v>
      </c>
      <c r="I173" s="197"/>
      <c r="J173" s="198">
        <f t="shared" si="0"/>
        <v>0</v>
      </c>
      <c r="K173" s="194" t="s">
        <v>172</v>
      </c>
      <c r="L173" s="39"/>
      <c r="M173" s="199" t="s">
        <v>19</v>
      </c>
      <c r="N173" s="200" t="s">
        <v>42</v>
      </c>
      <c r="O173" s="64"/>
      <c r="P173" s="201">
        <f t="shared" si="1"/>
        <v>0</v>
      </c>
      <c r="Q173" s="201">
        <v>0</v>
      </c>
      <c r="R173" s="201">
        <f t="shared" si="2"/>
        <v>0</v>
      </c>
      <c r="S173" s="201">
        <v>0</v>
      </c>
      <c r="T173" s="202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173</v>
      </c>
      <c r="AT173" s="203" t="s">
        <v>168</v>
      </c>
      <c r="AU173" s="203" t="s">
        <v>80</v>
      </c>
      <c r="AY173" s="17" t="s">
        <v>166</v>
      </c>
      <c r="BE173" s="204">
        <f t="shared" si="4"/>
        <v>0</v>
      </c>
      <c r="BF173" s="204">
        <f t="shared" si="5"/>
        <v>0</v>
      </c>
      <c r="BG173" s="204">
        <f t="shared" si="6"/>
        <v>0</v>
      </c>
      <c r="BH173" s="204">
        <f t="shared" si="7"/>
        <v>0</v>
      </c>
      <c r="BI173" s="204">
        <f t="shared" si="8"/>
        <v>0</v>
      </c>
      <c r="BJ173" s="17" t="s">
        <v>78</v>
      </c>
      <c r="BK173" s="204">
        <f t="shared" si="9"/>
        <v>0</v>
      </c>
      <c r="BL173" s="17" t="s">
        <v>173</v>
      </c>
      <c r="BM173" s="203" t="s">
        <v>1358</v>
      </c>
    </row>
    <row r="174" spans="1:65" s="2" customFormat="1" ht="16.5" customHeight="1">
      <c r="A174" s="34"/>
      <c r="B174" s="35"/>
      <c r="C174" s="241" t="s">
        <v>374</v>
      </c>
      <c r="D174" s="241" t="s">
        <v>345</v>
      </c>
      <c r="E174" s="242" t="s">
        <v>1359</v>
      </c>
      <c r="F174" s="243" t="s">
        <v>1360</v>
      </c>
      <c r="G174" s="244" t="s">
        <v>630</v>
      </c>
      <c r="H174" s="245">
        <v>2</v>
      </c>
      <c r="I174" s="246"/>
      <c r="J174" s="247">
        <f t="shared" si="0"/>
        <v>0</v>
      </c>
      <c r="K174" s="243" t="s">
        <v>172</v>
      </c>
      <c r="L174" s="248"/>
      <c r="M174" s="249" t="s">
        <v>19</v>
      </c>
      <c r="N174" s="250" t="s">
        <v>42</v>
      </c>
      <c r="O174" s="64"/>
      <c r="P174" s="201">
        <f t="shared" si="1"/>
        <v>0</v>
      </c>
      <c r="Q174" s="201">
        <v>3.8999999999999999E-4</v>
      </c>
      <c r="R174" s="201">
        <f t="shared" si="2"/>
        <v>7.7999999999999999E-4</v>
      </c>
      <c r="S174" s="201">
        <v>0</v>
      </c>
      <c r="T174" s="202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208</v>
      </c>
      <c r="AT174" s="203" t="s">
        <v>345</v>
      </c>
      <c r="AU174" s="203" t="s">
        <v>80</v>
      </c>
      <c r="AY174" s="17" t="s">
        <v>166</v>
      </c>
      <c r="BE174" s="204">
        <f t="shared" si="4"/>
        <v>0</v>
      </c>
      <c r="BF174" s="204">
        <f t="shared" si="5"/>
        <v>0</v>
      </c>
      <c r="BG174" s="204">
        <f t="shared" si="6"/>
        <v>0</v>
      </c>
      <c r="BH174" s="204">
        <f t="shared" si="7"/>
        <v>0</v>
      </c>
      <c r="BI174" s="204">
        <f t="shared" si="8"/>
        <v>0</v>
      </c>
      <c r="BJ174" s="17" t="s">
        <v>78</v>
      </c>
      <c r="BK174" s="204">
        <f t="shared" si="9"/>
        <v>0</v>
      </c>
      <c r="BL174" s="17" t="s">
        <v>173</v>
      </c>
      <c r="BM174" s="203" t="s">
        <v>1361</v>
      </c>
    </row>
    <row r="175" spans="1:65" s="2" customFormat="1" ht="33" customHeight="1">
      <c r="A175" s="34"/>
      <c r="B175" s="35"/>
      <c r="C175" s="192" t="s">
        <v>378</v>
      </c>
      <c r="D175" s="192" t="s">
        <v>168</v>
      </c>
      <c r="E175" s="193" t="s">
        <v>1362</v>
      </c>
      <c r="F175" s="194" t="s">
        <v>1363</v>
      </c>
      <c r="G175" s="195" t="s">
        <v>630</v>
      </c>
      <c r="H175" s="196">
        <v>1</v>
      </c>
      <c r="I175" s="197"/>
      <c r="J175" s="198">
        <f t="shared" si="0"/>
        <v>0</v>
      </c>
      <c r="K175" s="194" t="s">
        <v>172</v>
      </c>
      <c r="L175" s="39"/>
      <c r="M175" s="199" t="s">
        <v>19</v>
      </c>
      <c r="N175" s="200" t="s">
        <v>42</v>
      </c>
      <c r="O175" s="64"/>
      <c r="P175" s="201">
        <f t="shared" si="1"/>
        <v>0</v>
      </c>
      <c r="Q175" s="201">
        <v>0</v>
      </c>
      <c r="R175" s="201">
        <f t="shared" si="2"/>
        <v>0</v>
      </c>
      <c r="S175" s="201">
        <v>0</v>
      </c>
      <c r="T175" s="202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173</v>
      </c>
      <c r="AT175" s="203" t="s">
        <v>168</v>
      </c>
      <c r="AU175" s="203" t="s">
        <v>80</v>
      </c>
      <c r="AY175" s="17" t="s">
        <v>166</v>
      </c>
      <c r="BE175" s="204">
        <f t="shared" si="4"/>
        <v>0</v>
      </c>
      <c r="BF175" s="204">
        <f t="shared" si="5"/>
        <v>0</v>
      </c>
      <c r="BG175" s="204">
        <f t="shared" si="6"/>
        <v>0</v>
      </c>
      <c r="BH175" s="204">
        <f t="shared" si="7"/>
        <v>0</v>
      </c>
      <c r="BI175" s="204">
        <f t="shared" si="8"/>
        <v>0</v>
      </c>
      <c r="BJ175" s="17" t="s">
        <v>78</v>
      </c>
      <c r="BK175" s="204">
        <f t="shared" si="9"/>
        <v>0</v>
      </c>
      <c r="BL175" s="17" t="s">
        <v>173</v>
      </c>
      <c r="BM175" s="203" t="s">
        <v>1364</v>
      </c>
    </row>
    <row r="176" spans="1:65" s="2" customFormat="1" ht="16.5" customHeight="1">
      <c r="A176" s="34"/>
      <c r="B176" s="35"/>
      <c r="C176" s="241" t="s">
        <v>384</v>
      </c>
      <c r="D176" s="241" t="s">
        <v>345</v>
      </c>
      <c r="E176" s="242" t="s">
        <v>1365</v>
      </c>
      <c r="F176" s="243" t="s">
        <v>1366</v>
      </c>
      <c r="G176" s="244" t="s">
        <v>630</v>
      </c>
      <c r="H176" s="245">
        <v>2</v>
      </c>
      <c r="I176" s="246"/>
      <c r="J176" s="247">
        <f t="shared" si="0"/>
        <v>0</v>
      </c>
      <c r="K176" s="243" t="s">
        <v>172</v>
      </c>
      <c r="L176" s="248"/>
      <c r="M176" s="249" t="s">
        <v>19</v>
      </c>
      <c r="N176" s="250" t="s">
        <v>42</v>
      </c>
      <c r="O176" s="64"/>
      <c r="P176" s="201">
        <f t="shared" si="1"/>
        <v>0</v>
      </c>
      <c r="Q176" s="201">
        <v>5.5999999999999995E-4</v>
      </c>
      <c r="R176" s="201">
        <f t="shared" si="2"/>
        <v>1.1199999999999999E-3</v>
      </c>
      <c r="S176" s="201">
        <v>0</v>
      </c>
      <c r="T176" s="202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208</v>
      </c>
      <c r="AT176" s="203" t="s">
        <v>345</v>
      </c>
      <c r="AU176" s="203" t="s">
        <v>80</v>
      </c>
      <c r="AY176" s="17" t="s">
        <v>166</v>
      </c>
      <c r="BE176" s="204">
        <f t="shared" si="4"/>
        <v>0</v>
      </c>
      <c r="BF176" s="204">
        <f t="shared" si="5"/>
        <v>0</v>
      </c>
      <c r="BG176" s="204">
        <f t="shared" si="6"/>
        <v>0</v>
      </c>
      <c r="BH176" s="204">
        <f t="shared" si="7"/>
        <v>0</v>
      </c>
      <c r="BI176" s="204">
        <f t="shared" si="8"/>
        <v>0</v>
      </c>
      <c r="BJ176" s="17" t="s">
        <v>78</v>
      </c>
      <c r="BK176" s="204">
        <f t="shared" si="9"/>
        <v>0</v>
      </c>
      <c r="BL176" s="17" t="s">
        <v>173</v>
      </c>
      <c r="BM176" s="203" t="s">
        <v>1367</v>
      </c>
    </row>
    <row r="177" spans="1:65" s="2" customFormat="1" ht="33" customHeight="1">
      <c r="A177" s="34"/>
      <c r="B177" s="35"/>
      <c r="C177" s="192" t="s">
        <v>389</v>
      </c>
      <c r="D177" s="192" t="s">
        <v>168</v>
      </c>
      <c r="E177" s="193" t="s">
        <v>1368</v>
      </c>
      <c r="F177" s="194" t="s">
        <v>1369</v>
      </c>
      <c r="G177" s="195" t="s">
        <v>630</v>
      </c>
      <c r="H177" s="196">
        <v>6</v>
      </c>
      <c r="I177" s="197"/>
      <c r="J177" s="198">
        <f t="shared" si="0"/>
        <v>0</v>
      </c>
      <c r="K177" s="194" t="s">
        <v>172</v>
      </c>
      <c r="L177" s="39"/>
      <c r="M177" s="199" t="s">
        <v>19</v>
      </c>
      <c r="N177" s="200" t="s">
        <v>42</v>
      </c>
      <c r="O177" s="64"/>
      <c r="P177" s="201">
        <f t="shared" si="1"/>
        <v>0</v>
      </c>
      <c r="Q177" s="201">
        <v>0</v>
      </c>
      <c r="R177" s="201">
        <f t="shared" si="2"/>
        <v>0</v>
      </c>
      <c r="S177" s="201">
        <v>0</v>
      </c>
      <c r="T177" s="202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173</v>
      </c>
      <c r="AT177" s="203" t="s">
        <v>168</v>
      </c>
      <c r="AU177" s="203" t="s">
        <v>80</v>
      </c>
      <c r="AY177" s="17" t="s">
        <v>166</v>
      </c>
      <c r="BE177" s="204">
        <f t="shared" si="4"/>
        <v>0</v>
      </c>
      <c r="BF177" s="204">
        <f t="shared" si="5"/>
        <v>0</v>
      </c>
      <c r="BG177" s="204">
        <f t="shared" si="6"/>
        <v>0</v>
      </c>
      <c r="BH177" s="204">
        <f t="shared" si="7"/>
        <v>0</v>
      </c>
      <c r="BI177" s="204">
        <f t="shared" si="8"/>
        <v>0</v>
      </c>
      <c r="BJ177" s="17" t="s">
        <v>78</v>
      </c>
      <c r="BK177" s="204">
        <f t="shared" si="9"/>
        <v>0</v>
      </c>
      <c r="BL177" s="17" t="s">
        <v>173</v>
      </c>
      <c r="BM177" s="203" t="s">
        <v>1370</v>
      </c>
    </row>
    <row r="178" spans="1:65" s="14" customFormat="1" ht="11.25">
      <c r="B178" s="219"/>
      <c r="C178" s="220"/>
      <c r="D178" s="205" t="s">
        <v>177</v>
      </c>
      <c r="E178" s="221" t="s">
        <v>19</v>
      </c>
      <c r="F178" s="222" t="s">
        <v>1371</v>
      </c>
      <c r="G178" s="220"/>
      <c r="H178" s="223">
        <v>6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177</v>
      </c>
      <c r="AU178" s="229" t="s">
        <v>80</v>
      </c>
      <c r="AV178" s="14" t="s">
        <v>80</v>
      </c>
      <c r="AW178" s="14" t="s">
        <v>33</v>
      </c>
      <c r="AX178" s="14" t="s">
        <v>78</v>
      </c>
      <c r="AY178" s="229" t="s">
        <v>166</v>
      </c>
    </row>
    <row r="179" spans="1:65" s="2" customFormat="1" ht="21.75" customHeight="1">
      <c r="A179" s="34"/>
      <c r="B179" s="35"/>
      <c r="C179" s="241" t="s">
        <v>393</v>
      </c>
      <c r="D179" s="241" t="s">
        <v>345</v>
      </c>
      <c r="E179" s="242" t="s">
        <v>1372</v>
      </c>
      <c r="F179" s="243" t="s">
        <v>1373</v>
      </c>
      <c r="G179" s="244" t="s">
        <v>630</v>
      </c>
      <c r="H179" s="245">
        <v>3</v>
      </c>
      <c r="I179" s="246"/>
      <c r="J179" s="247">
        <f t="shared" ref="J179:J187" si="10">ROUND(I179*H179,2)</f>
        <v>0</v>
      </c>
      <c r="K179" s="243" t="s">
        <v>172</v>
      </c>
      <c r="L179" s="248"/>
      <c r="M179" s="249" t="s">
        <v>19</v>
      </c>
      <c r="N179" s="250" t="s">
        <v>42</v>
      </c>
      <c r="O179" s="64"/>
      <c r="P179" s="201">
        <f t="shared" ref="P179:P187" si="11">O179*H179</f>
        <v>0</v>
      </c>
      <c r="Q179" s="201">
        <v>4.8900000000000002E-3</v>
      </c>
      <c r="R179" s="201">
        <f t="shared" ref="R179:R187" si="12">Q179*H179</f>
        <v>1.4670000000000001E-2</v>
      </c>
      <c r="S179" s="201">
        <v>0</v>
      </c>
      <c r="T179" s="202">
        <f t="shared" ref="T179:T187" si="13"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208</v>
      </c>
      <c r="AT179" s="203" t="s">
        <v>345</v>
      </c>
      <c r="AU179" s="203" t="s">
        <v>80</v>
      </c>
      <c r="AY179" s="17" t="s">
        <v>166</v>
      </c>
      <c r="BE179" s="204">
        <f t="shared" ref="BE179:BE187" si="14">IF(N179="základní",J179,0)</f>
        <v>0</v>
      </c>
      <c r="BF179" s="204">
        <f t="shared" ref="BF179:BF187" si="15">IF(N179="snížená",J179,0)</f>
        <v>0</v>
      </c>
      <c r="BG179" s="204">
        <f t="shared" ref="BG179:BG187" si="16">IF(N179="zákl. přenesená",J179,0)</f>
        <v>0</v>
      </c>
      <c r="BH179" s="204">
        <f t="shared" ref="BH179:BH187" si="17">IF(N179="sníž. přenesená",J179,0)</f>
        <v>0</v>
      </c>
      <c r="BI179" s="204">
        <f t="shared" ref="BI179:BI187" si="18">IF(N179="nulová",J179,0)</f>
        <v>0</v>
      </c>
      <c r="BJ179" s="17" t="s">
        <v>78</v>
      </c>
      <c r="BK179" s="204">
        <f t="shared" ref="BK179:BK187" si="19">ROUND(I179*H179,2)</f>
        <v>0</v>
      </c>
      <c r="BL179" s="17" t="s">
        <v>173</v>
      </c>
      <c r="BM179" s="203" t="s">
        <v>1374</v>
      </c>
    </row>
    <row r="180" spans="1:65" s="2" customFormat="1" ht="16.5" customHeight="1">
      <c r="A180" s="34"/>
      <c r="B180" s="35"/>
      <c r="C180" s="241" t="s">
        <v>398</v>
      </c>
      <c r="D180" s="241" t="s">
        <v>345</v>
      </c>
      <c r="E180" s="242" t="s">
        <v>1375</v>
      </c>
      <c r="F180" s="243" t="s">
        <v>1376</v>
      </c>
      <c r="G180" s="244" t="s">
        <v>630</v>
      </c>
      <c r="H180" s="245">
        <v>1</v>
      </c>
      <c r="I180" s="246"/>
      <c r="J180" s="247">
        <f t="shared" si="10"/>
        <v>0</v>
      </c>
      <c r="K180" s="243" t="s">
        <v>172</v>
      </c>
      <c r="L180" s="248"/>
      <c r="M180" s="249" t="s">
        <v>19</v>
      </c>
      <c r="N180" s="250" t="s">
        <v>42</v>
      </c>
      <c r="O180" s="64"/>
      <c r="P180" s="201">
        <f t="shared" si="11"/>
        <v>0</v>
      </c>
      <c r="Q180" s="201">
        <v>3.6000000000000002E-4</v>
      </c>
      <c r="R180" s="201">
        <f t="shared" si="12"/>
        <v>3.6000000000000002E-4</v>
      </c>
      <c r="S180" s="201">
        <v>0</v>
      </c>
      <c r="T180" s="202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208</v>
      </c>
      <c r="AT180" s="203" t="s">
        <v>345</v>
      </c>
      <c r="AU180" s="203" t="s">
        <v>80</v>
      </c>
      <c r="AY180" s="17" t="s">
        <v>166</v>
      </c>
      <c r="BE180" s="204">
        <f t="shared" si="14"/>
        <v>0</v>
      </c>
      <c r="BF180" s="204">
        <f t="shared" si="15"/>
        <v>0</v>
      </c>
      <c r="BG180" s="204">
        <f t="shared" si="16"/>
        <v>0</v>
      </c>
      <c r="BH180" s="204">
        <f t="shared" si="17"/>
        <v>0</v>
      </c>
      <c r="BI180" s="204">
        <f t="shared" si="18"/>
        <v>0</v>
      </c>
      <c r="BJ180" s="17" t="s">
        <v>78</v>
      </c>
      <c r="BK180" s="204">
        <f t="shared" si="19"/>
        <v>0</v>
      </c>
      <c r="BL180" s="17" t="s">
        <v>173</v>
      </c>
      <c r="BM180" s="203" t="s">
        <v>1377</v>
      </c>
    </row>
    <row r="181" spans="1:65" s="2" customFormat="1" ht="16.5" customHeight="1">
      <c r="A181" s="34"/>
      <c r="B181" s="35"/>
      <c r="C181" s="241" t="s">
        <v>403</v>
      </c>
      <c r="D181" s="241" t="s">
        <v>345</v>
      </c>
      <c r="E181" s="242" t="s">
        <v>1378</v>
      </c>
      <c r="F181" s="243" t="s">
        <v>1379</v>
      </c>
      <c r="G181" s="244" t="s">
        <v>630</v>
      </c>
      <c r="H181" s="245">
        <v>2</v>
      </c>
      <c r="I181" s="246"/>
      <c r="J181" s="247">
        <f t="shared" si="10"/>
        <v>0</v>
      </c>
      <c r="K181" s="243" t="s">
        <v>172</v>
      </c>
      <c r="L181" s="248"/>
      <c r="M181" s="249" t="s">
        <v>19</v>
      </c>
      <c r="N181" s="250" t="s">
        <v>42</v>
      </c>
      <c r="O181" s="64"/>
      <c r="P181" s="201">
        <f t="shared" si="11"/>
        <v>0</v>
      </c>
      <c r="Q181" s="201">
        <v>1.81E-3</v>
      </c>
      <c r="R181" s="201">
        <f t="shared" si="12"/>
        <v>3.62E-3</v>
      </c>
      <c r="S181" s="201">
        <v>0</v>
      </c>
      <c r="T181" s="202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208</v>
      </c>
      <c r="AT181" s="203" t="s">
        <v>345</v>
      </c>
      <c r="AU181" s="203" t="s">
        <v>80</v>
      </c>
      <c r="AY181" s="17" t="s">
        <v>166</v>
      </c>
      <c r="BE181" s="204">
        <f t="shared" si="14"/>
        <v>0</v>
      </c>
      <c r="BF181" s="204">
        <f t="shared" si="15"/>
        <v>0</v>
      </c>
      <c r="BG181" s="204">
        <f t="shared" si="16"/>
        <v>0</v>
      </c>
      <c r="BH181" s="204">
        <f t="shared" si="17"/>
        <v>0</v>
      </c>
      <c r="BI181" s="204">
        <f t="shared" si="18"/>
        <v>0</v>
      </c>
      <c r="BJ181" s="17" t="s">
        <v>78</v>
      </c>
      <c r="BK181" s="204">
        <f t="shared" si="19"/>
        <v>0</v>
      </c>
      <c r="BL181" s="17" t="s">
        <v>173</v>
      </c>
      <c r="BM181" s="203" t="s">
        <v>1380</v>
      </c>
    </row>
    <row r="182" spans="1:65" s="2" customFormat="1" ht="33" customHeight="1">
      <c r="A182" s="34"/>
      <c r="B182" s="35"/>
      <c r="C182" s="192" t="s">
        <v>409</v>
      </c>
      <c r="D182" s="192" t="s">
        <v>168</v>
      </c>
      <c r="E182" s="193" t="s">
        <v>1381</v>
      </c>
      <c r="F182" s="194" t="s">
        <v>1382</v>
      </c>
      <c r="G182" s="195" t="s">
        <v>630</v>
      </c>
      <c r="H182" s="196">
        <v>7</v>
      </c>
      <c r="I182" s="197"/>
      <c r="J182" s="198">
        <f t="shared" si="10"/>
        <v>0</v>
      </c>
      <c r="K182" s="194" t="s">
        <v>172</v>
      </c>
      <c r="L182" s="39"/>
      <c r="M182" s="199" t="s">
        <v>19</v>
      </c>
      <c r="N182" s="200" t="s">
        <v>42</v>
      </c>
      <c r="O182" s="64"/>
      <c r="P182" s="201">
        <f t="shared" si="11"/>
        <v>0</v>
      </c>
      <c r="Q182" s="201">
        <v>0</v>
      </c>
      <c r="R182" s="201">
        <f t="shared" si="12"/>
        <v>0</v>
      </c>
      <c r="S182" s="201">
        <v>0</v>
      </c>
      <c r="T182" s="202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173</v>
      </c>
      <c r="AT182" s="203" t="s">
        <v>168</v>
      </c>
      <c r="AU182" s="203" t="s">
        <v>80</v>
      </c>
      <c r="AY182" s="17" t="s">
        <v>166</v>
      </c>
      <c r="BE182" s="204">
        <f t="shared" si="14"/>
        <v>0</v>
      </c>
      <c r="BF182" s="204">
        <f t="shared" si="15"/>
        <v>0</v>
      </c>
      <c r="BG182" s="204">
        <f t="shared" si="16"/>
        <v>0</v>
      </c>
      <c r="BH182" s="204">
        <f t="shared" si="17"/>
        <v>0</v>
      </c>
      <c r="BI182" s="204">
        <f t="shared" si="18"/>
        <v>0</v>
      </c>
      <c r="BJ182" s="17" t="s">
        <v>78</v>
      </c>
      <c r="BK182" s="204">
        <f t="shared" si="19"/>
        <v>0</v>
      </c>
      <c r="BL182" s="17" t="s">
        <v>173</v>
      </c>
      <c r="BM182" s="203" t="s">
        <v>1383</v>
      </c>
    </row>
    <row r="183" spans="1:65" s="2" customFormat="1" ht="16.5" customHeight="1">
      <c r="A183" s="34"/>
      <c r="B183" s="35"/>
      <c r="C183" s="241" t="s">
        <v>413</v>
      </c>
      <c r="D183" s="241" t="s">
        <v>345</v>
      </c>
      <c r="E183" s="242" t="s">
        <v>1384</v>
      </c>
      <c r="F183" s="243" t="s">
        <v>1385</v>
      </c>
      <c r="G183" s="244" t="s">
        <v>630</v>
      </c>
      <c r="H183" s="245">
        <v>7</v>
      </c>
      <c r="I183" s="246"/>
      <c r="J183" s="247">
        <f t="shared" si="10"/>
        <v>0</v>
      </c>
      <c r="K183" s="243" t="s">
        <v>172</v>
      </c>
      <c r="L183" s="248"/>
      <c r="M183" s="249" t="s">
        <v>19</v>
      </c>
      <c r="N183" s="250" t="s">
        <v>42</v>
      </c>
      <c r="O183" s="64"/>
      <c r="P183" s="201">
        <f t="shared" si="11"/>
        <v>0</v>
      </c>
      <c r="Q183" s="201">
        <v>1.8E-3</v>
      </c>
      <c r="R183" s="201">
        <f t="shared" si="12"/>
        <v>1.26E-2</v>
      </c>
      <c r="S183" s="201">
        <v>0</v>
      </c>
      <c r="T183" s="202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208</v>
      </c>
      <c r="AT183" s="203" t="s">
        <v>345</v>
      </c>
      <c r="AU183" s="203" t="s">
        <v>80</v>
      </c>
      <c r="AY183" s="17" t="s">
        <v>166</v>
      </c>
      <c r="BE183" s="204">
        <f t="shared" si="14"/>
        <v>0</v>
      </c>
      <c r="BF183" s="204">
        <f t="shared" si="15"/>
        <v>0</v>
      </c>
      <c r="BG183" s="204">
        <f t="shared" si="16"/>
        <v>0</v>
      </c>
      <c r="BH183" s="204">
        <f t="shared" si="17"/>
        <v>0</v>
      </c>
      <c r="BI183" s="204">
        <f t="shared" si="18"/>
        <v>0</v>
      </c>
      <c r="BJ183" s="17" t="s">
        <v>78</v>
      </c>
      <c r="BK183" s="204">
        <f t="shared" si="19"/>
        <v>0</v>
      </c>
      <c r="BL183" s="17" t="s">
        <v>173</v>
      </c>
      <c r="BM183" s="203" t="s">
        <v>1386</v>
      </c>
    </row>
    <row r="184" spans="1:65" s="2" customFormat="1" ht="33" customHeight="1">
      <c r="A184" s="34"/>
      <c r="B184" s="35"/>
      <c r="C184" s="192" t="s">
        <v>418</v>
      </c>
      <c r="D184" s="192" t="s">
        <v>168</v>
      </c>
      <c r="E184" s="193" t="s">
        <v>1387</v>
      </c>
      <c r="F184" s="194" t="s">
        <v>1388</v>
      </c>
      <c r="G184" s="195" t="s">
        <v>630</v>
      </c>
      <c r="H184" s="196">
        <v>2</v>
      </c>
      <c r="I184" s="197"/>
      <c r="J184" s="198">
        <f t="shared" si="10"/>
        <v>0</v>
      </c>
      <c r="K184" s="194" t="s">
        <v>172</v>
      </c>
      <c r="L184" s="39"/>
      <c r="M184" s="199" t="s">
        <v>19</v>
      </c>
      <c r="N184" s="200" t="s">
        <v>42</v>
      </c>
      <c r="O184" s="64"/>
      <c r="P184" s="201">
        <f t="shared" si="11"/>
        <v>0</v>
      </c>
      <c r="Q184" s="201">
        <v>0</v>
      </c>
      <c r="R184" s="201">
        <f t="shared" si="12"/>
        <v>0</v>
      </c>
      <c r="S184" s="201">
        <v>0</v>
      </c>
      <c r="T184" s="202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173</v>
      </c>
      <c r="AT184" s="203" t="s">
        <v>168</v>
      </c>
      <c r="AU184" s="203" t="s">
        <v>80</v>
      </c>
      <c r="AY184" s="17" t="s">
        <v>166</v>
      </c>
      <c r="BE184" s="204">
        <f t="shared" si="14"/>
        <v>0</v>
      </c>
      <c r="BF184" s="204">
        <f t="shared" si="15"/>
        <v>0</v>
      </c>
      <c r="BG184" s="204">
        <f t="shared" si="16"/>
        <v>0</v>
      </c>
      <c r="BH184" s="204">
        <f t="shared" si="17"/>
        <v>0</v>
      </c>
      <c r="BI184" s="204">
        <f t="shared" si="18"/>
        <v>0</v>
      </c>
      <c r="BJ184" s="17" t="s">
        <v>78</v>
      </c>
      <c r="BK184" s="204">
        <f t="shared" si="19"/>
        <v>0</v>
      </c>
      <c r="BL184" s="17" t="s">
        <v>173</v>
      </c>
      <c r="BM184" s="203" t="s">
        <v>1389</v>
      </c>
    </row>
    <row r="185" spans="1:65" s="2" customFormat="1" ht="21.75" customHeight="1">
      <c r="A185" s="34"/>
      <c r="B185" s="35"/>
      <c r="C185" s="241" t="s">
        <v>423</v>
      </c>
      <c r="D185" s="241" t="s">
        <v>345</v>
      </c>
      <c r="E185" s="242" t="s">
        <v>1390</v>
      </c>
      <c r="F185" s="243" t="s">
        <v>1391</v>
      </c>
      <c r="G185" s="244" t="s">
        <v>630</v>
      </c>
      <c r="H185" s="245">
        <v>2</v>
      </c>
      <c r="I185" s="246"/>
      <c r="J185" s="247">
        <f t="shared" si="10"/>
        <v>0</v>
      </c>
      <c r="K185" s="243" t="s">
        <v>172</v>
      </c>
      <c r="L185" s="248"/>
      <c r="M185" s="249" t="s">
        <v>19</v>
      </c>
      <c r="N185" s="250" t="s">
        <v>42</v>
      </c>
      <c r="O185" s="64"/>
      <c r="P185" s="201">
        <f t="shared" si="11"/>
        <v>0</v>
      </c>
      <c r="Q185" s="201">
        <v>8.8000000000000003E-4</v>
      </c>
      <c r="R185" s="201">
        <f t="shared" si="12"/>
        <v>1.7600000000000001E-3</v>
      </c>
      <c r="S185" s="201">
        <v>0</v>
      </c>
      <c r="T185" s="202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208</v>
      </c>
      <c r="AT185" s="203" t="s">
        <v>345</v>
      </c>
      <c r="AU185" s="203" t="s">
        <v>80</v>
      </c>
      <c r="AY185" s="17" t="s">
        <v>166</v>
      </c>
      <c r="BE185" s="204">
        <f t="shared" si="14"/>
        <v>0</v>
      </c>
      <c r="BF185" s="204">
        <f t="shared" si="15"/>
        <v>0</v>
      </c>
      <c r="BG185" s="204">
        <f t="shared" si="16"/>
        <v>0</v>
      </c>
      <c r="BH185" s="204">
        <f t="shared" si="17"/>
        <v>0</v>
      </c>
      <c r="BI185" s="204">
        <f t="shared" si="18"/>
        <v>0</v>
      </c>
      <c r="BJ185" s="17" t="s">
        <v>78</v>
      </c>
      <c r="BK185" s="204">
        <f t="shared" si="19"/>
        <v>0</v>
      </c>
      <c r="BL185" s="17" t="s">
        <v>173</v>
      </c>
      <c r="BM185" s="203" t="s">
        <v>1392</v>
      </c>
    </row>
    <row r="186" spans="1:65" s="2" customFormat="1" ht="21.75" customHeight="1">
      <c r="A186" s="34"/>
      <c r="B186" s="35"/>
      <c r="C186" s="192" t="s">
        <v>428</v>
      </c>
      <c r="D186" s="192" t="s">
        <v>168</v>
      </c>
      <c r="E186" s="193" t="s">
        <v>1393</v>
      </c>
      <c r="F186" s="194" t="s">
        <v>1394</v>
      </c>
      <c r="G186" s="195" t="s">
        <v>630</v>
      </c>
      <c r="H186" s="196">
        <v>1</v>
      </c>
      <c r="I186" s="197"/>
      <c r="J186" s="198">
        <f t="shared" si="10"/>
        <v>0</v>
      </c>
      <c r="K186" s="194" t="s">
        <v>172</v>
      </c>
      <c r="L186" s="39"/>
      <c r="M186" s="199" t="s">
        <v>19</v>
      </c>
      <c r="N186" s="200" t="s">
        <v>42</v>
      </c>
      <c r="O186" s="64"/>
      <c r="P186" s="201">
        <f t="shared" si="11"/>
        <v>0</v>
      </c>
      <c r="Q186" s="201">
        <v>3.4000000000000002E-4</v>
      </c>
      <c r="R186" s="201">
        <f t="shared" si="12"/>
        <v>3.4000000000000002E-4</v>
      </c>
      <c r="S186" s="201">
        <v>0</v>
      </c>
      <c r="T186" s="202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173</v>
      </c>
      <c r="AT186" s="203" t="s">
        <v>168</v>
      </c>
      <c r="AU186" s="203" t="s">
        <v>80</v>
      </c>
      <c r="AY186" s="17" t="s">
        <v>166</v>
      </c>
      <c r="BE186" s="204">
        <f t="shared" si="14"/>
        <v>0</v>
      </c>
      <c r="BF186" s="204">
        <f t="shared" si="15"/>
        <v>0</v>
      </c>
      <c r="BG186" s="204">
        <f t="shared" si="16"/>
        <v>0</v>
      </c>
      <c r="BH186" s="204">
        <f t="shared" si="17"/>
        <v>0</v>
      </c>
      <c r="BI186" s="204">
        <f t="shared" si="18"/>
        <v>0</v>
      </c>
      <c r="BJ186" s="17" t="s">
        <v>78</v>
      </c>
      <c r="BK186" s="204">
        <f t="shared" si="19"/>
        <v>0</v>
      </c>
      <c r="BL186" s="17" t="s">
        <v>173</v>
      </c>
      <c r="BM186" s="203" t="s">
        <v>1395</v>
      </c>
    </row>
    <row r="187" spans="1:65" s="2" customFormat="1" ht="21.75" customHeight="1">
      <c r="A187" s="34"/>
      <c r="B187" s="35"/>
      <c r="C187" s="241" t="s">
        <v>432</v>
      </c>
      <c r="D187" s="241" t="s">
        <v>345</v>
      </c>
      <c r="E187" s="242" t="s">
        <v>1396</v>
      </c>
      <c r="F187" s="243" t="s">
        <v>1397</v>
      </c>
      <c r="G187" s="244" t="s">
        <v>630</v>
      </c>
      <c r="H187" s="245">
        <v>1</v>
      </c>
      <c r="I187" s="246"/>
      <c r="J187" s="247">
        <f t="shared" si="10"/>
        <v>0</v>
      </c>
      <c r="K187" s="243" t="s">
        <v>172</v>
      </c>
      <c r="L187" s="248"/>
      <c r="M187" s="249" t="s">
        <v>19</v>
      </c>
      <c r="N187" s="250" t="s">
        <v>42</v>
      </c>
      <c r="O187" s="64"/>
      <c r="P187" s="201">
        <f t="shared" si="11"/>
        <v>0</v>
      </c>
      <c r="Q187" s="201">
        <v>4.8000000000000001E-2</v>
      </c>
      <c r="R187" s="201">
        <f t="shared" si="12"/>
        <v>4.8000000000000001E-2</v>
      </c>
      <c r="S187" s="201">
        <v>0</v>
      </c>
      <c r="T187" s="202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208</v>
      </c>
      <c r="AT187" s="203" t="s">
        <v>345</v>
      </c>
      <c r="AU187" s="203" t="s">
        <v>80</v>
      </c>
      <c r="AY187" s="17" t="s">
        <v>166</v>
      </c>
      <c r="BE187" s="204">
        <f t="shared" si="14"/>
        <v>0</v>
      </c>
      <c r="BF187" s="204">
        <f t="shared" si="15"/>
        <v>0</v>
      </c>
      <c r="BG187" s="204">
        <f t="shared" si="16"/>
        <v>0</v>
      </c>
      <c r="BH187" s="204">
        <f t="shared" si="17"/>
        <v>0</v>
      </c>
      <c r="BI187" s="204">
        <f t="shared" si="18"/>
        <v>0</v>
      </c>
      <c r="BJ187" s="17" t="s">
        <v>78</v>
      </c>
      <c r="BK187" s="204">
        <f t="shared" si="19"/>
        <v>0</v>
      </c>
      <c r="BL187" s="17" t="s">
        <v>173</v>
      </c>
      <c r="BM187" s="203" t="s">
        <v>1398</v>
      </c>
    </row>
    <row r="188" spans="1:65" s="2" customFormat="1" ht="68.25">
      <c r="A188" s="34"/>
      <c r="B188" s="35"/>
      <c r="C188" s="36"/>
      <c r="D188" s="205" t="s">
        <v>175</v>
      </c>
      <c r="E188" s="36"/>
      <c r="F188" s="206" t="s">
        <v>1399</v>
      </c>
      <c r="G188" s="36"/>
      <c r="H188" s="36"/>
      <c r="I188" s="115"/>
      <c r="J188" s="36"/>
      <c r="K188" s="36"/>
      <c r="L188" s="39"/>
      <c r="M188" s="207"/>
      <c r="N188" s="208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175</v>
      </c>
      <c r="AU188" s="17" t="s">
        <v>80</v>
      </c>
    </row>
    <row r="189" spans="1:65" s="2" customFormat="1" ht="33" customHeight="1">
      <c r="A189" s="34"/>
      <c r="B189" s="35"/>
      <c r="C189" s="192" t="s">
        <v>439</v>
      </c>
      <c r="D189" s="192" t="s">
        <v>168</v>
      </c>
      <c r="E189" s="193" t="s">
        <v>1400</v>
      </c>
      <c r="F189" s="194" t="s">
        <v>1401</v>
      </c>
      <c r="G189" s="195" t="s">
        <v>630</v>
      </c>
      <c r="H189" s="196">
        <v>7</v>
      </c>
      <c r="I189" s="197"/>
      <c r="J189" s="198">
        <f>ROUND(I189*H189,2)</f>
        <v>0</v>
      </c>
      <c r="K189" s="194" t="s">
        <v>172</v>
      </c>
      <c r="L189" s="39"/>
      <c r="M189" s="199" t="s">
        <v>19</v>
      </c>
      <c r="N189" s="200" t="s">
        <v>42</v>
      </c>
      <c r="O189" s="64"/>
      <c r="P189" s="201">
        <f>O189*H189</f>
        <v>0</v>
      </c>
      <c r="Q189" s="201">
        <v>2.96E-3</v>
      </c>
      <c r="R189" s="201">
        <f>Q189*H189</f>
        <v>2.0719999999999999E-2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173</v>
      </c>
      <c r="AT189" s="203" t="s">
        <v>168</v>
      </c>
      <c r="AU189" s="203" t="s">
        <v>80</v>
      </c>
      <c r="AY189" s="17" t="s">
        <v>166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78</v>
      </c>
      <c r="BK189" s="204">
        <f>ROUND(I189*H189,2)</f>
        <v>0</v>
      </c>
      <c r="BL189" s="17" t="s">
        <v>173</v>
      </c>
      <c r="BM189" s="203" t="s">
        <v>1402</v>
      </c>
    </row>
    <row r="190" spans="1:65" s="2" customFormat="1" ht="21.75" customHeight="1">
      <c r="A190" s="34"/>
      <c r="B190" s="35"/>
      <c r="C190" s="241" t="s">
        <v>448</v>
      </c>
      <c r="D190" s="241" t="s">
        <v>345</v>
      </c>
      <c r="E190" s="242" t="s">
        <v>1403</v>
      </c>
      <c r="F190" s="243" t="s">
        <v>1404</v>
      </c>
      <c r="G190" s="244" t="s">
        <v>630</v>
      </c>
      <c r="H190" s="245">
        <v>7</v>
      </c>
      <c r="I190" s="246"/>
      <c r="J190" s="247">
        <f>ROUND(I190*H190,2)</f>
        <v>0</v>
      </c>
      <c r="K190" s="243" t="s">
        <v>172</v>
      </c>
      <c r="L190" s="248"/>
      <c r="M190" s="249" t="s">
        <v>19</v>
      </c>
      <c r="N190" s="250" t="s">
        <v>42</v>
      </c>
      <c r="O190" s="64"/>
      <c r="P190" s="201">
        <f>O190*H190</f>
        <v>0</v>
      </c>
      <c r="Q190" s="201">
        <v>4.5999999999999999E-2</v>
      </c>
      <c r="R190" s="201">
        <f>Q190*H190</f>
        <v>0.32200000000000001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208</v>
      </c>
      <c r="AT190" s="203" t="s">
        <v>345</v>
      </c>
      <c r="AU190" s="203" t="s">
        <v>80</v>
      </c>
      <c r="AY190" s="17" t="s">
        <v>166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78</v>
      </c>
      <c r="BK190" s="204">
        <f>ROUND(I190*H190,2)</f>
        <v>0</v>
      </c>
      <c r="BL190" s="17" t="s">
        <v>173</v>
      </c>
      <c r="BM190" s="203" t="s">
        <v>1405</v>
      </c>
    </row>
    <row r="191" spans="1:65" s="2" customFormat="1" ht="33" customHeight="1">
      <c r="A191" s="34"/>
      <c r="B191" s="35"/>
      <c r="C191" s="192" t="s">
        <v>467</v>
      </c>
      <c r="D191" s="192" t="s">
        <v>168</v>
      </c>
      <c r="E191" s="193" t="s">
        <v>1406</v>
      </c>
      <c r="F191" s="194" t="s">
        <v>1407</v>
      </c>
      <c r="G191" s="195" t="s">
        <v>630</v>
      </c>
      <c r="H191" s="196">
        <v>2</v>
      </c>
      <c r="I191" s="197"/>
      <c r="J191" s="198">
        <f>ROUND(I191*H191,2)</f>
        <v>0</v>
      </c>
      <c r="K191" s="194" t="s">
        <v>172</v>
      </c>
      <c r="L191" s="39"/>
      <c r="M191" s="199" t="s">
        <v>19</v>
      </c>
      <c r="N191" s="200" t="s">
        <v>42</v>
      </c>
      <c r="O191" s="64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173</v>
      </c>
      <c r="AT191" s="203" t="s">
        <v>168</v>
      </c>
      <c r="AU191" s="203" t="s">
        <v>80</v>
      </c>
      <c r="AY191" s="17" t="s">
        <v>166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78</v>
      </c>
      <c r="BK191" s="204">
        <f>ROUND(I191*H191,2)</f>
        <v>0</v>
      </c>
      <c r="BL191" s="17" t="s">
        <v>173</v>
      </c>
      <c r="BM191" s="203" t="s">
        <v>1408</v>
      </c>
    </row>
    <row r="192" spans="1:65" s="2" customFormat="1" ht="21.75" customHeight="1">
      <c r="A192" s="34"/>
      <c r="B192" s="35"/>
      <c r="C192" s="241" t="s">
        <v>484</v>
      </c>
      <c r="D192" s="241" t="s">
        <v>345</v>
      </c>
      <c r="E192" s="242" t="s">
        <v>1409</v>
      </c>
      <c r="F192" s="243" t="s">
        <v>1410</v>
      </c>
      <c r="G192" s="244" t="s">
        <v>630</v>
      </c>
      <c r="H192" s="245">
        <v>2</v>
      </c>
      <c r="I192" s="246"/>
      <c r="J192" s="247">
        <f>ROUND(I192*H192,2)</f>
        <v>0</v>
      </c>
      <c r="K192" s="243" t="s">
        <v>172</v>
      </c>
      <c r="L192" s="248"/>
      <c r="M192" s="249" t="s">
        <v>19</v>
      </c>
      <c r="N192" s="250" t="s">
        <v>42</v>
      </c>
      <c r="O192" s="64"/>
      <c r="P192" s="201">
        <f>O192*H192</f>
        <v>0</v>
      </c>
      <c r="Q192" s="201">
        <v>2.0999999999999999E-3</v>
      </c>
      <c r="R192" s="201">
        <f>Q192*H192</f>
        <v>4.1999999999999997E-3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208</v>
      </c>
      <c r="AT192" s="203" t="s">
        <v>345</v>
      </c>
      <c r="AU192" s="203" t="s">
        <v>80</v>
      </c>
      <c r="AY192" s="17" t="s">
        <v>166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78</v>
      </c>
      <c r="BK192" s="204">
        <f>ROUND(I192*H192,2)</f>
        <v>0</v>
      </c>
      <c r="BL192" s="17" t="s">
        <v>173</v>
      </c>
      <c r="BM192" s="203" t="s">
        <v>1411</v>
      </c>
    </row>
    <row r="193" spans="1:65" s="2" customFormat="1" ht="16.5" customHeight="1">
      <c r="A193" s="34"/>
      <c r="B193" s="35"/>
      <c r="C193" s="192" t="s">
        <v>490</v>
      </c>
      <c r="D193" s="192" t="s">
        <v>168</v>
      </c>
      <c r="E193" s="193" t="s">
        <v>1412</v>
      </c>
      <c r="F193" s="194" t="s">
        <v>1413</v>
      </c>
      <c r="G193" s="195" t="s">
        <v>215</v>
      </c>
      <c r="H193" s="196">
        <v>108.57</v>
      </c>
      <c r="I193" s="197"/>
      <c r="J193" s="198">
        <f>ROUND(I193*H193,2)</f>
        <v>0</v>
      </c>
      <c r="K193" s="194" t="s">
        <v>172</v>
      </c>
      <c r="L193" s="39"/>
      <c r="M193" s="199" t="s">
        <v>19</v>
      </c>
      <c r="N193" s="200" t="s">
        <v>42</v>
      </c>
      <c r="O193" s="64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173</v>
      </c>
      <c r="AT193" s="203" t="s">
        <v>168</v>
      </c>
      <c r="AU193" s="203" t="s">
        <v>80</v>
      </c>
      <c r="AY193" s="17" t="s">
        <v>166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78</v>
      </c>
      <c r="BK193" s="204">
        <f>ROUND(I193*H193,2)</f>
        <v>0</v>
      </c>
      <c r="BL193" s="17" t="s">
        <v>173</v>
      </c>
      <c r="BM193" s="203" t="s">
        <v>1414</v>
      </c>
    </row>
    <row r="194" spans="1:65" s="14" customFormat="1" ht="11.25">
      <c r="B194" s="219"/>
      <c r="C194" s="220"/>
      <c r="D194" s="205" t="s">
        <v>177</v>
      </c>
      <c r="E194" s="221" t="s">
        <v>19</v>
      </c>
      <c r="F194" s="222" t="s">
        <v>1415</v>
      </c>
      <c r="G194" s="220"/>
      <c r="H194" s="223">
        <v>108.57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177</v>
      </c>
      <c r="AU194" s="229" t="s">
        <v>80</v>
      </c>
      <c r="AV194" s="14" t="s">
        <v>80</v>
      </c>
      <c r="AW194" s="14" t="s">
        <v>33</v>
      </c>
      <c r="AX194" s="14" t="s">
        <v>78</v>
      </c>
      <c r="AY194" s="229" t="s">
        <v>166</v>
      </c>
    </row>
    <row r="195" spans="1:65" s="2" customFormat="1" ht="21.75" customHeight="1">
      <c r="A195" s="34"/>
      <c r="B195" s="35"/>
      <c r="C195" s="192" t="s">
        <v>497</v>
      </c>
      <c r="D195" s="192" t="s">
        <v>168</v>
      </c>
      <c r="E195" s="193" t="s">
        <v>1416</v>
      </c>
      <c r="F195" s="194" t="s">
        <v>1417</v>
      </c>
      <c r="G195" s="195" t="s">
        <v>215</v>
      </c>
      <c r="H195" s="196">
        <v>108.57</v>
      </c>
      <c r="I195" s="197"/>
      <c r="J195" s="198">
        <f>ROUND(I195*H195,2)</f>
        <v>0</v>
      </c>
      <c r="K195" s="194" t="s">
        <v>172</v>
      </c>
      <c r="L195" s="39"/>
      <c r="M195" s="199" t="s">
        <v>19</v>
      </c>
      <c r="N195" s="200" t="s">
        <v>42</v>
      </c>
      <c r="O195" s="64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173</v>
      </c>
      <c r="AT195" s="203" t="s">
        <v>168</v>
      </c>
      <c r="AU195" s="203" t="s">
        <v>80</v>
      </c>
      <c r="AY195" s="17" t="s">
        <v>166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78</v>
      </c>
      <c r="BK195" s="204">
        <f>ROUND(I195*H195,2)</f>
        <v>0</v>
      </c>
      <c r="BL195" s="17" t="s">
        <v>173</v>
      </c>
      <c r="BM195" s="203" t="s">
        <v>1418</v>
      </c>
    </row>
    <row r="196" spans="1:65" s="2" customFormat="1" ht="16.5" customHeight="1">
      <c r="A196" s="34"/>
      <c r="B196" s="35"/>
      <c r="C196" s="192" t="s">
        <v>502</v>
      </c>
      <c r="D196" s="192" t="s">
        <v>168</v>
      </c>
      <c r="E196" s="193" t="s">
        <v>1419</v>
      </c>
      <c r="F196" s="194" t="s">
        <v>1420</v>
      </c>
      <c r="G196" s="195" t="s">
        <v>630</v>
      </c>
      <c r="H196" s="196">
        <v>12</v>
      </c>
      <c r="I196" s="197"/>
      <c r="J196" s="198">
        <f>ROUND(I196*H196,2)</f>
        <v>0</v>
      </c>
      <c r="K196" s="194" t="s">
        <v>172</v>
      </c>
      <c r="L196" s="39"/>
      <c r="M196" s="199" t="s">
        <v>19</v>
      </c>
      <c r="N196" s="200" t="s">
        <v>42</v>
      </c>
      <c r="O196" s="64"/>
      <c r="P196" s="201">
        <f>O196*H196</f>
        <v>0</v>
      </c>
      <c r="Q196" s="201">
        <v>0.12303</v>
      </c>
      <c r="R196" s="201">
        <f>Q196*H196</f>
        <v>1.4763600000000001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173</v>
      </c>
      <c r="AT196" s="203" t="s">
        <v>168</v>
      </c>
      <c r="AU196" s="203" t="s">
        <v>80</v>
      </c>
      <c r="AY196" s="17" t="s">
        <v>166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78</v>
      </c>
      <c r="BK196" s="204">
        <f>ROUND(I196*H196,2)</f>
        <v>0</v>
      </c>
      <c r="BL196" s="17" t="s">
        <v>173</v>
      </c>
      <c r="BM196" s="203" t="s">
        <v>1421</v>
      </c>
    </row>
    <row r="197" spans="1:65" s="14" customFormat="1" ht="11.25">
      <c r="B197" s="219"/>
      <c r="C197" s="220"/>
      <c r="D197" s="205" t="s">
        <v>177</v>
      </c>
      <c r="E197" s="221" t="s">
        <v>19</v>
      </c>
      <c r="F197" s="222" t="s">
        <v>1422</v>
      </c>
      <c r="G197" s="220"/>
      <c r="H197" s="223">
        <v>12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177</v>
      </c>
      <c r="AU197" s="229" t="s">
        <v>80</v>
      </c>
      <c r="AV197" s="14" t="s">
        <v>80</v>
      </c>
      <c r="AW197" s="14" t="s">
        <v>33</v>
      </c>
      <c r="AX197" s="14" t="s">
        <v>78</v>
      </c>
      <c r="AY197" s="229" t="s">
        <v>166</v>
      </c>
    </row>
    <row r="198" spans="1:65" s="2" customFormat="1" ht="21.75" customHeight="1">
      <c r="A198" s="34"/>
      <c r="B198" s="35"/>
      <c r="C198" s="241" t="s">
        <v>507</v>
      </c>
      <c r="D198" s="241" t="s">
        <v>345</v>
      </c>
      <c r="E198" s="242" t="s">
        <v>1423</v>
      </c>
      <c r="F198" s="243" t="s">
        <v>1424</v>
      </c>
      <c r="G198" s="244" t="s">
        <v>630</v>
      </c>
      <c r="H198" s="245">
        <v>12</v>
      </c>
      <c r="I198" s="246"/>
      <c r="J198" s="247">
        <f t="shared" ref="J198:J204" si="20">ROUND(I198*H198,2)</f>
        <v>0</v>
      </c>
      <c r="K198" s="243" t="s">
        <v>172</v>
      </c>
      <c r="L198" s="248"/>
      <c r="M198" s="249" t="s">
        <v>19</v>
      </c>
      <c r="N198" s="250" t="s">
        <v>42</v>
      </c>
      <c r="O198" s="64"/>
      <c r="P198" s="201">
        <f t="shared" ref="P198:P204" si="21">O198*H198</f>
        <v>0</v>
      </c>
      <c r="Q198" s="201">
        <v>1.3299999999999999E-2</v>
      </c>
      <c r="R198" s="201">
        <f t="shared" ref="R198:R204" si="22">Q198*H198</f>
        <v>0.15959999999999999</v>
      </c>
      <c r="S198" s="201">
        <v>0</v>
      </c>
      <c r="T198" s="202">
        <f t="shared" ref="T198:T204" si="23"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208</v>
      </c>
      <c r="AT198" s="203" t="s">
        <v>345</v>
      </c>
      <c r="AU198" s="203" t="s">
        <v>80</v>
      </c>
      <c r="AY198" s="17" t="s">
        <v>166</v>
      </c>
      <c r="BE198" s="204">
        <f t="shared" ref="BE198:BE204" si="24">IF(N198="základní",J198,0)</f>
        <v>0</v>
      </c>
      <c r="BF198" s="204">
        <f t="shared" ref="BF198:BF204" si="25">IF(N198="snížená",J198,0)</f>
        <v>0</v>
      </c>
      <c r="BG198" s="204">
        <f t="shared" ref="BG198:BG204" si="26">IF(N198="zákl. přenesená",J198,0)</f>
        <v>0</v>
      </c>
      <c r="BH198" s="204">
        <f t="shared" ref="BH198:BH204" si="27">IF(N198="sníž. přenesená",J198,0)</f>
        <v>0</v>
      </c>
      <c r="BI198" s="204">
        <f t="shared" ref="BI198:BI204" si="28">IF(N198="nulová",J198,0)</f>
        <v>0</v>
      </c>
      <c r="BJ198" s="17" t="s">
        <v>78</v>
      </c>
      <c r="BK198" s="204">
        <f t="shared" ref="BK198:BK204" si="29">ROUND(I198*H198,2)</f>
        <v>0</v>
      </c>
      <c r="BL198" s="17" t="s">
        <v>173</v>
      </c>
      <c r="BM198" s="203" t="s">
        <v>1425</v>
      </c>
    </row>
    <row r="199" spans="1:65" s="2" customFormat="1" ht="16.5" customHeight="1">
      <c r="A199" s="34"/>
      <c r="B199" s="35"/>
      <c r="C199" s="192" t="s">
        <v>511</v>
      </c>
      <c r="D199" s="192" t="s">
        <v>168</v>
      </c>
      <c r="E199" s="193" t="s">
        <v>1426</v>
      </c>
      <c r="F199" s="194" t="s">
        <v>1427</v>
      </c>
      <c r="G199" s="195" t="s">
        <v>630</v>
      </c>
      <c r="H199" s="196">
        <v>1</v>
      </c>
      <c r="I199" s="197"/>
      <c r="J199" s="198">
        <f t="shared" si="20"/>
        <v>0</v>
      </c>
      <c r="K199" s="194" t="s">
        <v>172</v>
      </c>
      <c r="L199" s="39"/>
      <c r="M199" s="199" t="s">
        <v>19</v>
      </c>
      <c r="N199" s="200" t="s">
        <v>42</v>
      </c>
      <c r="O199" s="64"/>
      <c r="P199" s="201">
        <f t="shared" si="21"/>
        <v>0</v>
      </c>
      <c r="Q199" s="201">
        <v>0.32906000000000002</v>
      </c>
      <c r="R199" s="201">
        <f t="shared" si="22"/>
        <v>0.32906000000000002</v>
      </c>
      <c r="S199" s="201">
        <v>0</v>
      </c>
      <c r="T199" s="202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173</v>
      </c>
      <c r="AT199" s="203" t="s">
        <v>168</v>
      </c>
      <c r="AU199" s="203" t="s">
        <v>80</v>
      </c>
      <c r="AY199" s="17" t="s">
        <v>166</v>
      </c>
      <c r="BE199" s="204">
        <f t="shared" si="24"/>
        <v>0</v>
      </c>
      <c r="BF199" s="204">
        <f t="shared" si="25"/>
        <v>0</v>
      </c>
      <c r="BG199" s="204">
        <f t="shared" si="26"/>
        <v>0</v>
      </c>
      <c r="BH199" s="204">
        <f t="shared" si="27"/>
        <v>0</v>
      </c>
      <c r="BI199" s="204">
        <f t="shared" si="28"/>
        <v>0</v>
      </c>
      <c r="BJ199" s="17" t="s">
        <v>78</v>
      </c>
      <c r="BK199" s="204">
        <f t="shared" si="29"/>
        <v>0</v>
      </c>
      <c r="BL199" s="17" t="s">
        <v>173</v>
      </c>
      <c r="BM199" s="203" t="s">
        <v>1428</v>
      </c>
    </row>
    <row r="200" spans="1:65" s="2" customFormat="1" ht="16.5" customHeight="1">
      <c r="A200" s="34"/>
      <c r="B200" s="35"/>
      <c r="C200" s="241" t="s">
        <v>517</v>
      </c>
      <c r="D200" s="241" t="s">
        <v>345</v>
      </c>
      <c r="E200" s="242" t="s">
        <v>1429</v>
      </c>
      <c r="F200" s="243" t="s">
        <v>1430</v>
      </c>
      <c r="G200" s="244" t="s">
        <v>630</v>
      </c>
      <c r="H200" s="245">
        <v>1</v>
      </c>
      <c r="I200" s="246"/>
      <c r="J200" s="247">
        <f t="shared" si="20"/>
        <v>0</v>
      </c>
      <c r="K200" s="243" t="s">
        <v>172</v>
      </c>
      <c r="L200" s="248"/>
      <c r="M200" s="249" t="s">
        <v>19</v>
      </c>
      <c r="N200" s="250" t="s">
        <v>42</v>
      </c>
      <c r="O200" s="64"/>
      <c r="P200" s="201">
        <f t="shared" si="21"/>
        <v>0</v>
      </c>
      <c r="Q200" s="201">
        <v>2.9499999999999998E-2</v>
      </c>
      <c r="R200" s="201">
        <f t="shared" si="22"/>
        <v>2.9499999999999998E-2</v>
      </c>
      <c r="S200" s="201">
        <v>0</v>
      </c>
      <c r="T200" s="202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208</v>
      </c>
      <c r="AT200" s="203" t="s">
        <v>345</v>
      </c>
      <c r="AU200" s="203" t="s">
        <v>80</v>
      </c>
      <c r="AY200" s="17" t="s">
        <v>166</v>
      </c>
      <c r="BE200" s="204">
        <f t="shared" si="24"/>
        <v>0</v>
      </c>
      <c r="BF200" s="204">
        <f t="shared" si="25"/>
        <v>0</v>
      </c>
      <c r="BG200" s="204">
        <f t="shared" si="26"/>
        <v>0</v>
      </c>
      <c r="BH200" s="204">
        <f t="shared" si="27"/>
        <v>0</v>
      </c>
      <c r="BI200" s="204">
        <f t="shared" si="28"/>
        <v>0</v>
      </c>
      <c r="BJ200" s="17" t="s">
        <v>78</v>
      </c>
      <c r="BK200" s="204">
        <f t="shared" si="29"/>
        <v>0</v>
      </c>
      <c r="BL200" s="17" t="s">
        <v>173</v>
      </c>
      <c r="BM200" s="203" t="s">
        <v>1431</v>
      </c>
    </row>
    <row r="201" spans="1:65" s="2" customFormat="1" ht="21.75" customHeight="1">
      <c r="A201" s="34"/>
      <c r="B201" s="35"/>
      <c r="C201" s="192" t="s">
        <v>522</v>
      </c>
      <c r="D201" s="192" t="s">
        <v>168</v>
      </c>
      <c r="E201" s="193" t="s">
        <v>1432</v>
      </c>
      <c r="F201" s="194" t="s">
        <v>1433</v>
      </c>
      <c r="G201" s="195" t="s">
        <v>630</v>
      </c>
      <c r="H201" s="196">
        <v>5</v>
      </c>
      <c r="I201" s="197"/>
      <c r="J201" s="198">
        <f t="shared" si="20"/>
        <v>0</v>
      </c>
      <c r="K201" s="194" t="s">
        <v>172</v>
      </c>
      <c r="L201" s="39"/>
      <c r="M201" s="199" t="s">
        <v>19</v>
      </c>
      <c r="N201" s="200" t="s">
        <v>42</v>
      </c>
      <c r="O201" s="64"/>
      <c r="P201" s="201">
        <f t="shared" si="21"/>
        <v>0</v>
      </c>
      <c r="Q201" s="201">
        <v>1.6000000000000001E-4</v>
      </c>
      <c r="R201" s="201">
        <f t="shared" si="22"/>
        <v>8.0000000000000004E-4</v>
      </c>
      <c r="S201" s="201">
        <v>0</v>
      </c>
      <c r="T201" s="202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173</v>
      </c>
      <c r="AT201" s="203" t="s">
        <v>168</v>
      </c>
      <c r="AU201" s="203" t="s">
        <v>80</v>
      </c>
      <c r="AY201" s="17" t="s">
        <v>166</v>
      </c>
      <c r="BE201" s="204">
        <f t="shared" si="24"/>
        <v>0</v>
      </c>
      <c r="BF201" s="204">
        <f t="shared" si="25"/>
        <v>0</v>
      </c>
      <c r="BG201" s="204">
        <f t="shared" si="26"/>
        <v>0</v>
      </c>
      <c r="BH201" s="204">
        <f t="shared" si="27"/>
        <v>0</v>
      </c>
      <c r="BI201" s="204">
        <f t="shared" si="28"/>
        <v>0</v>
      </c>
      <c r="BJ201" s="17" t="s">
        <v>78</v>
      </c>
      <c r="BK201" s="204">
        <f t="shared" si="29"/>
        <v>0</v>
      </c>
      <c r="BL201" s="17" t="s">
        <v>173</v>
      </c>
      <c r="BM201" s="203" t="s">
        <v>1434</v>
      </c>
    </row>
    <row r="202" spans="1:65" s="2" customFormat="1" ht="16.5" customHeight="1">
      <c r="A202" s="34"/>
      <c r="B202" s="35"/>
      <c r="C202" s="192" t="s">
        <v>526</v>
      </c>
      <c r="D202" s="192" t="s">
        <v>168</v>
      </c>
      <c r="E202" s="193" t="s">
        <v>1435</v>
      </c>
      <c r="F202" s="194" t="s">
        <v>1436</v>
      </c>
      <c r="G202" s="195" t="s">
        <v>215</v>
      </c>
      <c r="H202" s="196">
        <v>108.57</v>
      </c>
      <c r="I202" s="197"/>
      <c r="J202" s="198">
        <f t="shared" si="20"/>
        <v>0</v>
      </c>
      <c r="K202" s="194" t="s">
        <v>172</v>
      </c>
      <c r="L202" s="39"/>
      <c r="M202" s="199" t="s">
        <v>19</v>
      </c>
      <c r="N202" s="200" t="s">
        <v>42</v>
      </c>
      <c r="O202" s="64"/>
      <c r="P202" s="201">
        <f t="shared" si="21"/>
        <v>0</v>
      </c>
      <c r="Q202" s="201">
        <v>2.0000000000000001E-4</v>
      </c>
      <c r="R202" s="201">
        <f t="shared" si="22"/>
        <v>2.1714000000000001E-2</v>
      </c>
      <c r="S202" s="201">
        <v>0</v>
      </c>
      <c r="T202" s="202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173</v>
      </c>
      <c r="AT202" s="203" t="s">
        <v>168</v>
      </c>
      <c r="AU202" s="203" t="s">
        <v>80</v>
      </c>
      <c r="AY202" s="17" t="s">
        <v>166</v>
      </c>
      <c r="BE202" s="204">
        <f t="shared" si="24"/>
        <v>0</v>
      </c>
      <c r="BF202" s="204">
        <f t="shared" si="25"/>
        <v>0</v>
      </c>
      <c r="BG202" s="204">
        <f t="shared" si="26"/>
        <v>0</v>
      </c>
      <c r="BH202" s="204">
        <f t="shared" si="27"/>
        <v>0</v>
      </c>
      <c r="BI202" s="204">
        <f t="shared" si="28"/>
        <v>0</v>
      </c>
      <c r="BJ202" s="17" t="s">
        <v>78</v>
      </c>
      <c r="BK202" s="204">
        <f t="shared" si="29"/>
        <v>0</v>
      </c>
      <c r="BL202" s="17" t="s">
        <v>173</v>
      </c>
      <c r="BM202" s="203" t="s">
        <v>1437</v>
      </c>
    </row>
    <row r="203" spans="1:65" s="2" customFormat="1" ht="16.5" customHeight="1">
      <c r="A203" s="34"/>
      <c r="B203" s="35"/>
      <c r="C203" s="192" t="s">
        <v>530</v>
      </c>
      <c r="D203" s="192" t="s">
        <v>168</v>
      </c>
      <c r="E203" s="193" t="s">
        <v>1438</v>
      </c>
      <c r="F203" s="194" t="s">
        <v>1439</v>
      </c>
      <c r="G203" s="195" t="s">
        <v>215</v>
      </c>
      <c r="H203" s="196">
        <v>108.57</v>
      </c>
      <c r="I203" s="197"/>
      <c r="J203" s="198">
        <f t="shared" si="20"/>
        <v>0</v>
      </c>
      <c r="K203" s="194" t="s">
        <v>172</v>
      </c>
      <c r="L203" s="39"/>
      <c r="M203" s="199" t="s">
        <v>19</v>
      </c>
      <c r="N203" s="200" t="s">
        <v>42</v>
      </c>
      <c r="O203" s="64"/>
      <c r="P203" s="201">
        <f t="shared" si="21"/>
        <v>0</v>
      </c>
      <c r="Q203" s="201">
        <v>1.2999999999999999E-4</v>
      </c>
      <c r="R203" s="201">
        <f t="shared" si="22"/>
        <v>1.4114099999999997E-2</v>
      </c>
      <c r="S203" s="201">
        <v>0</v>
      </c>
      <c r="T203" s="202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173</v>
      </c>
      <c r="AT203" s="203" t="s">
        <v>168</v>
      </c>
      <c r="AU203" s="203" t="s">
        <v>80</v>
      </c>
      <c r="AY203" s="17" t="s">
        <v>166</v>
      </c>
      <c r="BE203" s="204">
        <f t="shared" si="24"/>
        <v>0</v>
      </c>
      <c r="BF203" s="204">
        <f t="shared" si="25"/>
        <v>0</v>
      </c>
      <c r="BG203" s="204">
        <f t="shared" si="26"/>
        <v>0</v>
      </c>
      <c r="BH203" s="204">
        <f t="shared" si="27"/>
        <v>0</v>
      </c>
      <c r="BI203" s="204">
        <f t="shared" si="28"/>
        <v>0</v>
      </c>
      <c r="BJ203" s="17" t="s">
        <v>78</v>
      </c>
      <c r="BK203" s="204">
        <f t="shared" si="29"/>
        <v>0</v>
      </c>
      <c r="BL203" s="17" t="s">
        <v>173</v>
      </c>
      <c r="BM203" s="203" t="s">
        <v>1440</v>
      </c>
    </row>
    <row r="204" spans="1:65" s="2" customFormat="1" ht="21.75" customHeight="1">
      <c r="A204" s="34"/>
      <c r="B204" s="35"/>
      <c r="C204" s="192" t="s">
        <v>535</v>
      </c>
      <c r="D204" s="192" t="s">
        <v>168</v>
      </c>
      <c r="E204" s="193" t="s">
        <v>1441</v>
      </c>
      <c r="F204" s="194" t="s">
        <v>1442</v>
      </c>
      <c r="G204" s="195" t="s">
        <v>215</v>
      </c>
      <c r="H204" s="196">
        <v>21</v>
      </c>
      <c r="I204" s="197"/>
      <c r="J204" s="198">
        <f t="shared" si="20"/>
        <v>0</v>
      </c>
      <c r="K204" s="194" t="s">
        <v>172</v>
      </c>
      <c r="L204" s="39"/>
      <c r="M204" s="199" t="s">
        <v>19</v>
      </c>
      <c r="N204" s="200" t="s">
        <v>42</v>
      </c>
      <c r="O204" s="64"/>
      <c r="P204" s="201">
        <f t="shared" si="21"/>
        <v>0</v>
      </c>
      <c r="Q204" s="201">
        <v>5.8E-4</v>
      </c>
      <c r="R204" s="201">
        <f t="shared" si="22"/>
        <v>1.218E-2</v>
      </c>
      <c r="S204" s="201">
        <v>0</v>
      </c>
      <c r="T204" s="202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173</v>
      </c>
      <c r="AT204" s="203" t="s">
        <v>168</v>
      </c>
      <c r="AU204" s="203" t="s">
        <v>80</v>
      </c>
      <c r="AY204" s="17" t="s">
        <v>166</v>
      </c>
      <c r="BE204" s="204">
        <f t="shared" si="24"/>
        <v>0</v>
      </c>
      <c r="BF204" s="204">
        <f t="shared" si="25"/>
        <v>0</v>
      </c>
      <c r="BG204" s="204">
        <f t="shared" si="26"/>
        <v>0</v>
      </c>
      <c r="BH204" s="204">
        <f t="shared" si="27"/>
        <v>0</v>
      </c>
      <c r="BI204" s="204">
        <f t="shared" si="28"/>
        <v>0</v>
      </c>
      <c r="BJ204" s="17" t="s">
        <v>78</v>
      </c>
      <c r="BK204" s="204">
        <f t="shared" si="29"/>
        <v>0</v>
      </c>
      <c r="BL204" s="17" t="s">
        <v>173</v>
      </c>
      <c r="BM204" s="203" t="s">
        <v>1443</v>
      </c>
    </row>
    <row r="205" spans="1:65" s="14" customFormat="1" ht="11.25">
      <c r="B205" s="219"/>
      <c r="C205" s="220"/>
      <c r="D205" s="205" t="s">
        <v>177</v>
      </c>
      <c r="E205" s="221" t="s">
        <v>19</v>
      </c>
      <c r="F205" s="222" t="s">
        <v>1444</v>
      </c>
      <c r="G205" s="220"/>
      <c r="H205" s="223">
        <v>21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177</v>
      </c>
      <c r="AU205" s="229" t="s">
        <v>80</v>
      </c>
      <c r="AV205" s="14" t="s">
        <v>80</v>
      </c>
      <c r="AW205" s="14" t="s">
        <v>33</v>
      </c>
      <c r="AX205" s="14" t="s">
        <v>78</v>
      </c>
      <c r="AY205" s="229" t="s">
        <v>166</v>
      </c>
    </row>
    <row r="206" spans="1:65" s="2" customFormat="1" ht="21.75" customHeight="1">
      <c r="A206" s="34"/>
      <c r="B206" s="35"/>
      <c r="C206" s="241" t="s">
        <v>540</v>
      </c>
      <c r="D206" s="241" t="s">
        <v>345</v>
      </c>
      <c r="E206" s="242" t="s">
        <v>1445</v>
      </c>
      <c r="F206" s="243" t="s">
        <v>1446</v>
      </c>
      <c r="G206" s="244" t="s">
        <v>215</v>
      </c>
      <c r="H206" s="245">
        <v>23.1</v>
      </c>
      <c r="I206" s="246"/>
      <c r="J206" s="247">
        <f>ROUND(I206*H206,2)</f>
        <v>0</v>
      </c>
      <c r="K206" s="243" t="s">
        <v>172</v>
      </c>
      <c r="L206" s="248"/>
      <c r="M206" s="249" t="s">
        <v>19</v>
      </c>
      <c r="N206" s="250" t="s">
        <v>42</v>
      </c>
      <c r="O206" s="64"/>
      <c r="P206" s="201">
        <f>O206*H206</f>
        <v>0</v>
      </c>
      <c r="Q206" s="201">
        <v>1.106E-2</v>
      </c>
      <c r="R206" s="201">
        <f>Q206*H206</f>
        <v>0.25548600000000005</v>
      </c>
      <c r="S206" s="201">
        <v>0</v>
      </c>
      <c r="T206" s="20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3" t="s">
        <v>208</v>
      </c>
      <c r="AT206" s="203" t="s">
        <v>345</v>
      </c>
      <c r="AU206" s="203" t="s">
        <v>80</v>
      </c>
      <c r="AY206" s="17" t="s">
        <v>166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78</v>
      </c>
      <c r="BK206" s="204">
        <f>ROUND(I206*H206,2)</f>
        <v>0</v>
      </c>
      <c r="BL206" s="17" t="s">
        <v>173</v>
      </c>
      <c r="BM206" s="203" t="s">
        <v>1447</v>
      </c>
    </row>
    <row r="207" spans="1:65" s="14" customFormat="1" ht="11.25">
      <c r="B207" s="219"/>
      <c r="C207" s="220"/>
      <c r="D207" s="205" t="s">
        <v>177</v>
      </c>
      <c r="E207" s="220"/>
      <c r="F207" s="222" t="s">
        <v>1448</v>
      </c>
      <c r="G207" s="220"/>
      <c r="H207" s="223">
        <v>23.1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177</v>
      </c>
      <c r="AU207" s="229" t="s">
        <v>80</v>
      </c>
      <c r="AV207" s="14" t="s">
        <v>80</v>
      </c>
      <c r="AW207" s="14" t="s">
        <v>4</v>
      </c>
      <c r="AX207" s="14" t="s">
        <v>78</v>
      </c>
      <c r="AY207" s="229" t="s">
        <v>166</v>
      </c>
    </row>
    <row r="208" spans="1:65" s="12" customFormat="1" ht="22.9" customHeight="1">
      <c r="B208" s="176"/>
      <c r="C208" s="177"/>
      <c r="D208" s="178" t="s">
        <v>70</v>
      </c>
      <c r="E208" s="190" t="s">
        <v>212</v>
      </c>
      <c r="F208" s="190" t="s">
        <v>731</v>
      </c>
      <c r="G208" s="177"/>
      <c r="H208" s="177"/>
      <c r="I208" s="180"/>
      <c r="J208" s="191">
        <f>BK208</f>
        <v>0</v>
      </c>
      <c r="K208" s="177"/>
      <c r="L208" s="182"/>
      <c r="M208" s="183"/>
      <c r="N208" s="184"/>
      <c r="O208" s="184"/>
      <c r="P208" s="185">
        <f>SUM(P209:P210)</f>
        <v>0</v>
      </c>
      <c r="Q208" s="184"/>
      <c r="R208" s="185">
        <f>SUM(R209:R210)</f>
        <v>0</v>
      </c>
      <c r="S208" s="184"/>
      <c r="T208" s="186">
        <f>SUM(T209:T210)</f>
        <v>0</v>
      </c>
      <c r="AR208" s="187" t="s">
        <v>78</v>
      </c>
      <c r="AT208" s="188" t="s">
        <v>70</v>
      </c>
      <c r="AU208" s="188" t="s">
        <v>78</v>
      </c>
      <c r="AY208" s="187" t="s">
        <v>166</v>
      </c>
      <c r="BK208" s="189">
        <f>SUM(BK209:BK210)</f>
        <v>0</v>
      </c>
    </row>
    <row r="209" spans="1:65" s="2" customFormat="1" ht="16.5" customHeight="1">
      <c r="A209" s="34"/>
      <c r="B209" s="35"/>
      <c r="C209" s="192" t="s">
        <v>549</v>
      </c>
      <c r="D209" s="192" t="s">
        <v>168</v>
      </c>
      <c r="E209" s="193" t="s">
        <v>1449</v>
      </c>
      <c r="F209" s="194" t="s">
        <v>1450</v>
      </c>
      <c r="G209" s="195" t="s">
        <v>220</v>
      </c>
      <c r="H209" s="196">
        <v>8</v>
      </c>
      <c r="I209" s="197"/>
      <c r="J209" s="198">
        <f>ROUND(I209*H209,2)</f>
        <v>0</v>
      </c>
      <c r="K209" s="194" t="s">
        <v>172</v>
      </c>
      <c r="L209" s="39"/>
      <c r="M209" s="199" t="s">
        <v>19</v>
      </c>
      <c r="N209" s="200" t="s">
        <v>42</v>
      </c>
      <c r="O209" s="64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173</v>
      </c>
      <c r="AT209" s="203" t="s">
        <v>168</v>
      </c>
      <c r="AU209" s="203" t="s">
        <v>80</v>
      </c>
      <c r="AY209" s="17" t="s">
        <v>166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78</v>
      </c>
      <c r="BK209" s="204">
        <f>ROUND(I209*H209,2)</f>
        <v>0</v>
      </c>
      <c r="BL209" s="17" t="s">
        <v>173</v>
      </c>
      <c r="BM209" s="203" t="s">
        <v>1451</v>
      </c>
    </row>
    <row r="210" spans="1:65" s="2" customFormat="1" ht="19.5">
      <c r="A210" s="34"/>
      <c r="B210" s="35"/>
      <c r="C210" s="36"/>
      <c r="D210" s="205" t="s">
        <v>175</v>
      </c>
      <c r="E210" s="36"/>
      <c r="F210" s="206" t="s">
        <v>1452</v>
      </c>
      <c r="G210" s="36"/>
      <c r="H210" s="36"/>
      <c r="I210" s="115"/>
      <c r="J210" s="36"/>
      <c r="K210" s="36"/>
      <c r="L210" s="39"/>
      <c r="M210" s="207"/>
      <c r="N210" s="208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175</v>
      </c>
      <c r="AU210" s="17" t="s">
        <v>80</v>
      </c>
    </row>
    <row r="211" spans="1:65" s="12" customFormat="1" ht="22.9" customHeight="1">
      <c r="B211" s="176"/>
      <c r="C211" s="177"/>
      <c r="D211" s="178" t="s">
        <v>70</v>
      </c>
      <c r="E211" s="190" t="s">
        <v>838</v>
      </c>
      <c r="F211" s="190" t="s">
        <v>839</v>
      </c>
      <c r="G211" s="177"/>
      <c r="H211" s="177"/>
      <c r="I211" s="180"/>
      <c r="J211" s="191">
        <f>BK211</f>
        <v>0</v>
      </c>
      <c r="K211" s="177"/>
      <c r="L211" s="182"/>
      <c r="M211" s="183"/>
      <c r="N211" s="184"/>
      <c r="O211" s="184"/>
      <c r="P211" s="185">
        <f>SUM(P212:P217)</f>
        <v>0</v>
      </c>
      <c r="Q211" s="184"/>
      <c r="R211" s="185">
        <f>SUM(R212:R217)</f>
        <v>0</v>
      </c>
      <c r="S211" s="184"/>
      <c r="T211" s="186">
        <f>SUM(T212:T217)</f>
        <v>0</v>
      </c>
      <c r="AR211" s="187" t="s">
        <v>78</v>
      </c>
      <c r="AT211" s="188" t="s">
        <v>70</v>
      </c>
      <c r="AU211" s="188" t="s">
        <v>78</v>
      </c>
      <c r="AY211" s="187" t="s">
        <v>166</v>
      </c>
      <c r="BK211" s="189">
        <f>SUM(BK212:BK217)</f>
        <v>0</v>
      </c>
    </row>
    <row r="212" spans="1:65" s="2" customFormat="1" ht="21.75" customHeight="1">
      <c r="A212" s="34"/>
      <c r="B212" s="35"/>
      <c r="C212" s="192" t="s">
        <v>556</v>
      </c>
      <c r="D212" s="192" t="s">
        <v>168</v>
      </c>
      <c r="E212" s="193" t="s">
        <v>841</v>
      </c>
      <c r="F212" s="194" t="s">
        <v>842</v>
      </c>
      <c r="G212" s="195" t="s">
        <v>334</v>
      </c>
      <c r="H212" s="196">
        <v>0.5</v>
      </c>
      <c r="I212" s="197"/>
      <c r="J212" s="198">
        <f>ROUND(I212*H212,2)</f>
        <v>0</v>
      </c>
      <c r="K212" s="194" t="s">
        <v>172</v>
      </c>
      <c r="L212" s="39"/>
      <c r="M212" s="199" t="s">
        <v>19</v>
      </c>
      <c r="N212" s="200" t="s">
        <v>42</v>
      </c>
      <c r="O212" s="64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3" t="s">
        <v>173</v>
      </c>
      <c r="AT212" s="203" t="s">
        <v>168</v>
      </c>
      <c r="AU212" s="203" t="s">
        <v>80</v>
      </c>
      <c r="AY212" s="17" t="s">
        <v>166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78</v>
      </c>
      <c r="BK212" s="204">
        <f>ROUND(I212*H212,2)</f>
        <v>0</v>
      </c>
      <c r="BL212" s="17" t="s">
        <v>173</v>
      </c>
      <c r="BM212" s="203" t="s">
        <v>1453</v>
      </c>
    </row>
    <row r="213" spans="1:65" s="2" customFormat="1" ht="21.75" customHeight="1">
      <c r="A213" s="34"/>
      <c r="B213" s="35"/>
      <c r="C213" s="192" t="s">
        <v>562</v>
      </c>
      <c r="D213" s="192" t="s">
        <v>168</v>
      </c>
      <c r="E213" s="193" t="s">
        <v>845</v>
      </c>
      <c r="F213" s="194" t="s">
        <v>846</v>
      </c>
      <c r="G213" s="195" t="s">
        <v>334</v>
      </c>
      <c r="H213" s="196">
        <v>0.5</v>
      </c>
      <c r="I213" s="197"/>
      <c r="J213" s="198">
        <f>ROUND(I213*H213,2)</f>
        <v>0</v>
      </c>
      <c r="K213" s="194" t="s">
        <v>172</v>
      </c>
      <c r="L213" s="39"/>
      <c r="M213" s="199" t="s">
        <v>19</v>
      </c>
      <c r="N213" s="200" t="s">
        <v>42</v>
      </c>
      <c r="O213" s="64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3" t="s">
        <v>173</v>
      </c>
      <c r="AT213" s="203" t="s">
        <v>168</v>
      </c>
      <c r="AU213" s="203" t="s">
        <v>80</v>
      </c>
      <c r="AY213" s="17" t="s">
        <v>166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78</v>
      </c>
      <c r="BK213" s="204">
        <f>ROUND(I213*H213,2)</f>
        <v>0</v>
      </c>
      <c r="BL213" s="17" t="s">
        <v>173</v>
      </c>
      <c r="BM213" s="203" t="s">
        <v>1454</v>
      </c>
    </row>
    <row r="214" spans="1:65" s="2" customFormat="1" ht="33" customHeight="1">
      <c r="A214" s="34"/>
      <c r="B214" s="35"/>
      <c r="C214" s="192" t="s">
        <v>567</v>
      </c>
      <c r="D214" s="192" t="s">
        <v>168</v>
      </c>
      <c r="E214" s="193" t="s">
        <v>849</v>
      </c>
      <c r="F214" s="194" t="s">
        <v>850</v>
      </c>
      <c r="G214" s="195" t="s">
        <v>334</v>
      </c>
      <c r="H214" s="196">
        <v>9.5</v>
      </c>
      <c r="I214" s="197"/>
      <c r="J214" s="198">
        <f>ROUND(I214*H214,2)</f>
        <v>0</v>
      </c>
      <c r="K214" s="194" t="s">
        <v>172</v>
      </c>
      <c r="L214" s="39"/>
      <c r="M214" s="199" t="s">
        <v>19</v>
      </c>
      <c r="N214" s="200" t="s">
        <v>42</v>
      </c>
      <c r="O214" s="64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173</v>
      </c>
      <c r="AT214" s="203" t="s">
        <v>168</v>
      </c>
      <c r="AU214" s="203" t="s">
        <v>80</v>
      </c>
      <c r="AY214" s="17" t="s">
        <v>166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78</v>
      </c>
      <c r="BK214" s="204">
        <f>ROUND(I214*H214,2)</f>
        <v>0</v>
      </c>
      <c r="BL214" s="17" t="s">
        <v>173</v>
      </c>
      <c r="BM214" s="203" t="s">
        <v>1455</v>
      </c>
    </row>
    <row r="215" spans="1:65" s="2" customFormat="1" ht="19.5">
      <c r="A215" s="34"/>
      <c r="B215" s="35"/>
      <c r="C215" s="36"/>
      <c r="D215" s="205" t="s">
        <v>175</v>
      </c>
      <c r="E215" s="36"/>
      <c r="F215" s="206" t="s">
        <v>321</v>
      </c>
      <c r="G215" s="36"/>
      <c r="H215" s="36"/>
      <c r="I215" s="115"/>
      <c r="J215" s="36"/>
      <c r="K215" s="36"/>
      <c r="L215" s="39"/>
      <c r="M215" s="207"/>
      <c r="N215" s="208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175</v>
      </c>
      <c r="AU215" s="17" t="s">
        <v>80</v>
      </c>
    </row>
    <row r="216" spans="1:65" s="14" customFormat="1" ht="11.25">
      <c r="B216" s="219"/>
      <c r="C216" s="220"/>
      <c r="D216" s="205" t="s">
        <v>177</v>
      </c>
      <c r="E216" s="220"/>
      <c r="F216" s="222" t="s">
        <v>1456</v>
      </c>
      <c r="G216" s="220"/>
      <c r="H216" s="223">
        <v>9.5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177</v>
      </c>
      <c r="AU216" s="229" t="s">
        <v>80</v>
      </c>
      <c r="AV216" s="14" t="s">
        <v>80</v>
      </c>
      <c r="AW216" s="14" t="s">
        <v>4</v>
      </c>
      <c r="AX216" s="14" t="s">
        <v>78</v>
      </c>
      <c r="AY216" s="229" t="s">
        <v>166</v>
      </c>
    </row>
    <row r="217" spans="1:65" s="2" customFormat="1" ht="44.25" customHeight="1">
      <c r="A217" s="34"/>
      <c r="B217" s="35"/>
      <c r="C217" s="192" t="s">
        <v>573</v>
      </c>
      <c r="D217" s="192" t="s">
        <v>168</v>
      </c>
      <c r="E217" s="193" t="s">
        <v>1457</v>
      </c>
      <c r="F217" s="194" t="s">
        <v>1458</v>
      </c>
      <c r="G217" s="195" t="s">
        <v>334</v>
      </c>
      <c r="H217" s="196">
        <v>0.5</v>
      </c>
      <c r="I217" s="197"/>
      <c r="J217" s="198">
        <f>ROUND(I217*H217,2)</f>
        <v>0</v>
      </c>
      <c r="K217" s="194" t="s">
        <v>172</v>
      </c>
      <c r="L217" s="39"/>
      <c r="M217" s="199" t="s">
        <v>19</v>
      </c>
      <c r="N217" s="200" t="s">
        <v>42</v>
      </c>
      <c r="O217" s="64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3" t="s">
        <v>173</v>
      </c>
      <c r="AT217" s="203" t="s">
        <v>168</v>
      </c>
      <c r="AU217" s="203" t="s">
        <v>80</v>
      </c>
      <c r="AY217" s="17" t="s">
        <v>166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78</v>
      </c>
      <c r="BK217" s="204">
        <f>ROUND(I217*H217,2)</f>
        <v>0</v>
      </c>
      <c r="BL217" s="17" t="s">
        <v>173</v>
      </c>
      <c r="BM217" s="203" t="s">
        <v>1459</v>
      </c>
    </row>
    <row r="218" spans="1:65" s="12" customFormat="1" ht="22.9" customHeight="1">
      <c r="B218" s="176"/>
      <c r="C218" s="177"/>
      <c r="D218" s="178" t="s">
        <v>70</v>
      </c>
      <c r="E218" s="190" t="s">
        <v>872</v>
      </c>
      <c r="F218" s="190" t="s">
        <v>873</v>
      </c>
      <c r="G218" s="177"/>
      <c r="H218" s="177"/>
      <c r="I218" s="180"/>
      <c r="J218" s="191">
        <f>BK218</f>
        <v>0</v>
      </c>
      <c r="K218" s="177"/>
      <c r="L218" s="182"/>
      <c r="M218" s="183"/>
      <c r="N218" s="184"/>
      <c r="O218" s="184"/>
      <c r="P218" s="185">
        <f>P219</f>
        <v>0</v>
      </c>
      <c r="Q218" s="184"/>
      <c r="R218" s="185">
        <f>R219</f>
        <v>0</v>
      </c>
      <c r="S218" s="184"/>
      <c r="T218" s="186">
        <f>T219</f>
        <v>0</v>
      </c>
      <c r="AR218" s="187" t="s">
        <v>78</v>
      </c>
      <c r="AT218" s="188" t="s">
        <v>70</v>
      </c>
      <c r="AU218" s="188" t="s">
        <v>78</v>
      </c>
      <c r="AY218" s="187" t="s">
        <v>166</v>
      </c>
      <c r="BK218" s="189">
        <f>BK219</f>
        <v>0</v>
      </c>
    </row>
    <row r="219" spans="1:65" s="2" customFormat="1" ht="44.25" customHeight="1">
      <c r="A219" s="34"/>
      <c r="B219" s="35"/>
      <c r="C219" s="192" t="s">
        <v>581</v>
      </c>
      <c r="D219" s="192" t="s">
        <v>168</v>
      </c>
      <c r="E219" s="193" t="s">
        <v>1460</v>
      </c>
      <c r="F219" s="194" t="s">
        <v>1461</v>
      </c>
      <c r="G219" s="195" t="s">
        <v>334</v>
      </c>
      <c r="H219" s="196">
        <v>206.01499999999999</v>
      </c>
      <c r="I219" s="197"/>
      <c r="J219" s="198">
        <f>ROUND(I219*H219,2)</f>
        <v>0</v>
      </c>
      <c r="K219" s="194" t="s">
        <v>172</v>
      </c>
      <c r="L219" s="39"/>
      <c r="M219" s="199" t="s">
        <v>19</v>
      </c>
      <c r="N219" s="200" t="s">
        <v>42</v>
      </c>
      <c r="O219" s="64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173</v>
      </c>
      <c r="AT219" s="203" t="s">
        <v>168</v>
      </c>
      <c r="AU219" s="203" t="s">
        <v>80</v>
      </c>
      <c r="AY219" s="17" t="s">
        <v>166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78</v>
      </c>
      <c r="BK219" s="204">
        <f>ROUND(I219*H219,2)</f>
        <v>0</v>
      </c>
      <c r="BL219" s="17" t="s">
        <v>173</v>
      </c>
      <c r="BM219" s="203" t="s">
        <v>1462</v>
      </c>
    </row>
    <row r="220" spans="1:65" s="12" customFormat="1" ht="25.9" customHeight="1">
      <c r="B220" s="176"/>
      <c r="C220" s="177"/>
      <c r="D220" s="178" t="s">
        <v>70</v>
      </c>
      <c r="E220" s="179" t="s">
        <v>345</v>
      </c>
      <c r="F220" s="179" t="s">
        <v>926</v>
      </c>
      <c r="G220" s="177"/>
      <c r="H220" s="177"/>
      <c r="I220" s="180"/>
      <c r="J220" s="181">
        <f>BK220</f>
        <v>0</v>
      </c>
      <c r="K220" s="177"/>
      <c r="L220" s="182"/>
      <c r="M220" s="183"/>
      <c r="N220" s="184"/>
      <c r="O220" s="184"/>
      <c r="P220" s="185">
        <f>P221</f>
        <v>0</v>
      </c>
      <c r="Q220" s="184"/>
      <c r="R220" s="185">
        <f>R221</f>
        <v>1.65924E-2</v>
      </c>
      <c r="S220" s="184"/>
      <c r="T220" s="186">
        <f>T221</f>
        <v>0</v>
      </c>
      <c r="AR220" s="187" t="s">
        <v>78</v>
      </c>
      <c r="AT220" s="188" t="s">
        <v>70</v>
      </c>
      <c r="AU220" s="188" t="s">
        <v>71</v>
      </c>
      <c r="AY220" s="187" t="s">
        <v>166</v>
      </c>
      <c r="BK220" s="189">
        <f>BK221</f>
        <v>0</v>
      </c>
    </row>
    <row r="221" spans="1:65" s="12" customFormat="1" ht="22.9" customHeight="1">
      <c r="B221" s="176"/>
      <c r="C221" s="177"/>
      <c r="D221" s="178" t="s">
        <v>70</v>
      </c>
      <c r="E221" s="190" t="s">
        <v>927</v>
      </c>
      <c r="F221" s="190" t="s">
        <v>928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SUM(P222:P224)</f>
        <v>0</v>
      </c>
      <c r="Q221" s="184"/>
      <c r="R221" s="185">
        <f>SUM(R222:R224)</f>
        <v>1.65924E-2</v>
      </c>
      <c r="S221" s="184"/>
      <c r="T221" s="186">
        <f>SUM(T222:T224)</f>
        <v>0</v>
      </c>
      <c r="AR221" s="187" t="s">
        <v>185</v>
      </c>
      <c r="AT221" s="188" t="s">
        <v>70</v>
      </c>
      <c r="AU221" s="188" t="s">
        <v>78</v>
      </c>
      <c r="AY221" s="187" t="s">
        <v>166</v>
      </c>
      <c r="BK221" s="189">
        <f>SUM(BK222:BK224)</f>
        <v>0</v>
      </c>
    </row>
    <row r="222" spans="1:65" s="2" customFormat="1" ht="16.5" customHeight="1">
      <c r="A222" s="34"/>
      <c r="B222" s="35"/>
      <c r="C222" s="192" t="s">
        <v>586</v>
      </c>
      <c r="D222" s="192" t="s">
        <v>168</v>
      </c>
      <c r="E222" s="193" t="s">
        <v>930</v>
      </c>
      <c r="F222" s="194" t="s">
        <v>931</v>
      </c>
      <c r="G222" s="195" t="s">
        <v>932</v>
      </c>
      <c r="H222" s="196">
        <v>1.6759999999999999</v>
      </c>
      <c r="I222" s="197"/>
      <c r="J222" s="198">
        <f>ROUND(I222*H222,2)</f>
        <v>0</v>
      </c>
      <c r="K222" s="194" t="s">
        <v>172</v>
      </c>
      <c r="L222" s="39"/>
      <c r="M222" s="199" t="s">
        <v>19</v>
      </c>
      <c r="N222" s="200" t="s">
        <v>42</v>
      </c>
      <c r="O222" s="64"/>
      <c r="P222" s="201">
        <f>O222*H222</f>
        <v>0</v>
      </c>
      <c r="Q222" s="201">
        <v>9.9000000000000008E-3</v>
      </c>
      <c r="R222" s="201">
        <f>Q222*H222</f>
        <v>1.65924E-2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540</v>
      </c>
      <c r="AT222" s="203" t="s">
        <v>168</v>
      </c>
      <c r="AU222" s="203" t="s">
        <v>80</v>
      </c>
      <c r="AY222" s="17" t="s">
        <v>166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78</v>
      </c>
      <c r="BK222" s="204">
        <f>ROUND(I222*H222,2)</f>
        <v>0</v>
      </c>
      <c r="BL222" s="17" t="s">
        <v>540</v>
      </c>
      <c r="BM222" s="203" t="s">
        <v>1463</v>
      </c>
    </row>
    <row r="223" spans="1:65" s="13" customFormat="1" ht="11.25">
      <c r="B223" s="209"/>
      <c r="C223" s="210"/>
      <c r="D223" s="205" t="s">
        <v>177</v>
      </c>
      <c r="E223" s="211" t="s">
        <v>19</v>
      </c>
      <c r="F223" s="212" t="s">
        <v>1464</v>
      </c>
      <c r="G223" s="210"/>
      <c r="H223" s="211" t="s">
        <v>19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177</v>
      </c>
      <c r="AU223" s="218" t="s">
        <v>80</v>
      </c>
      <c r="AV223" s="13" t="s">
        <v>78</v>
      </c>
      <c r="AW223" s="13" t="s">
        <v>33</v>
      </c>
      <c r="AX223" s="13" t="s">
        <v>71</v>
      </c>
      <c r="AY223" s="218" t="s">
        <v>166</v>
      </c>
    </row>
    <row r="224" spans="1:65" s="14" customFormat="1" ht="11.25">
      <c r="B224" s="219"/>
      <c r="C224" s="220"/>
      <c r="D224" s="205" t="s">
        <v>177</v>
      </c>
      <c r="E224" s="221" t="s">
        <v>19</v>
      </c>
      <c r="F224" s="222" t="s">
        <v>1465</v>
      </c>
      <c r="G224" s="220"/>
      <c r="H224" s="223">
        <v>1.6759999999999999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177</v>
      </c>
      <c r="AU224" s="229" t="s">
        <v>80</v>
      </c>
      <c r="AV224" s="14" t="s">
        <v>80</v>
      </c>
      <c r="AW224" s="14" t="s">
        <v>33</v>
      </c>
      <c r="AX224" s="14" t="s">
        <v>78</v>
      </c>
      <c r="AY224" s="229" t="s">
        <v>166</v>
      </c>
    </row>
    <row r="225" spans="1:65" s="12" customFormat="1" ht="25.9" customHeight="1">
      <c r="B225" s="176"/>
      <c r="C225" s="177"/>
      <c r="D225" s="178" t="s">
        <v>70</v>
      </c>
      <c r="E225" s="179" t="s">
        <v>122</v>
      </c>
      <c r="F225" s="179" t="s">
        <v>123</v>
      </c>
      <c r="G225" s="177"/>
      <c r="H225" s="177"/>
      <c r="I225" s="180"/>
      <c r="J225" s="181">
        <f>BK225</f>
        <v>0</v>
      </c>
      <c r="K225" s="177"/>
      <c r="L225" s="182"/>
      <c r="M225" s="183"/>
      <c r="N225" s="184"/>
      <c r="O225" s="184"/>
      <c r="P225" s="185">
        <f>P226</f>
        <v>0</v>
      </c>
      <c r="Q225" s="184"/>
      <c r="R225" s="185">
        <f>R226</f>
        <v>0</v>
      </c>
      <c r="S225" s="184"/>
      <c r="T225" s="186">
        <f>T226</f>
        <v>0</v>
      </c>
      <c r="AR225" s="187" t="s">
        <v>195</v>
      </c>
      <c r="AT225" s="188" t="s">
        <v>70</v>
      </c>
      <c r="AU225" s="188" t="s">
        <v>71</v>
      </c>
      <c r="AY225" s="187" t="s">
        <v>166</v>
      </c>
      <c r="BK225" s="189">
        <f>BK226</f>
        <v>0</v>
      </c>
    </row>
    <row r="226" spans="1:65" s="12" customFormat="1" ht="22.9" customHeight="1">
      <c r="B226" s="176"/>
      <c r="C226" s="177"/>
      <c r="D226" s="178" t="s">
        <v>70</v>
      </c>
      <c r="E226" s="190" t="s">
        <v>936</v>
      </c>
      <c r="F226" s="190" t="s">
        <v>937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SUM(P227:P228)</f>
        <v>0</v>
      </c>
      <c r="Q226" s="184"/>
      <c r="R226" s="185">
        <f>SUM(R227:R228)</f>
        <v>0</v>
      </c>
      <c r="S226" s="184"/>
      <c r="T226" s="186">
        <f>SUM(T227:T228)</f>
        <v>0</v>
      </c>
      <c r="AR226" s="187" t="s">
        <v>195</v>
      </c>
      <c r="AT226" s="188" t="s">
        <v>70</v>
      </c>
      <c r="AU226" s="188" t="s">
        <v>78</v>
      </c>
      <c r="AY226" s="187" t="s">
        <v>166</v>
      </c>
      <c r="BK226" s="189">
        <f>SUM(BK227:BK228)</f>
        <v>0</v>
      </c>
    </row>
    <row r="227" spans="1:65" s="2" customFormat="1" ht="16.5" customHeight="1">
      <c r="A227" s="34"/>
      <c r="B227" s="35"/>
      <c r="C227" s="192" t="s">
        <v>594</v>
      </c>
      <c r="D227" s="192" t="s">
        <v>168</v>
      </c>
      <c r="E227" s="193" t="s">
        <v>939</v>
      </c>
      <c r="F227" s="194" t="s">
        <v>940</v>
      </c>
      <c r="G227" s="195" t="s">
        <v>941</v>
      </c>
      <c r="H227" s="196">
        <v>1</v>
      </c>
      <c r="I227" s="197"/>
      <c r="J227" s="198">
        <f>ROUND(I227*H227,2)</f>
        <v>0</v>
      </c>
      <c r="K227" s="194" t="s">
        <v>172</v>
      </c>
      <c r="L227" s="39"/>
      <c r="M227" s="199" t="s">
        <v>19</v>
      </c>
      <c r="N227" s="200" t="s">
        <v>42</v>
      </c>
      <c r="O227" s="64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3" t="s">
        <v>942</v>
      </c>
      <c r="AT227" s="203" t="s">
        <v>168</v>
      </c>
      <c r="AU227" s="203" t="s">
        <v>80</v>
      </c>
      <c r="AY227" s="17" t="s">
        <v>166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7" t="s">
        <v>78</v>
      </c>
      <c r="BK227" s="204">
        <f>ROUND(I227*H227,2)</f>
        <v>0</v>
      </c>
      <c r="BL227" s="17" t="s">
        <v>942</v>
      </c>
      <c r="BM227" s="203" t="s">
        <v>1466</v>
      </c>
    </row>
    <row r="228" spans="1:65" s="2" customFormat="1" ht="48.75">
      <c r="A228" s="34"/>
      <c r="B228" s="35"/>
      <c r="C228" s="36"/>
      <c r="D228" s="205" t="s">
        <v>175</v>
      </c>
      <c r="E228" s="36"/>
      <c r="F228" s="206" t="s">
        <v>944</v>
      </c>
      <c r="G228" s="36"/>
      <c r="H228" s="36"/>
      <c r="I228" s="115"/>
      <c r="J228" s="36"/>
      <c r="K228" s="36"/>
      <c r="L228" s="39"/>
      <c r="M228" s="251"/>
      <c r="N228" s="252"/>
      <c r="O228" s="253"/>
      <c r="P228" s="253"/>
      <c r="Q228" s="253"/>
      <c r="R228" s="253"/>
      <c r="S228" s="253"/>
      <c r="T228" s="25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175</v>
      </c>
      <c r="AU228" s="17" t="s">
        <v>80</v>
      </c>
    </row>
    <row r="229" spans="1:65" s="2" customFormat="1" ht="6.95" customHeight="1">
      <c r="A229" s="34"/>
      <c r="B229" s="47"/>
      <c r="C229" s="48"/>
      <c r="D229" s="48"/>
      <c r="E229" s="48"/>
      <c r="F229" s="48"/>
      <c r="G229" s="48"/>
      <c r="H229" s="48"/>
      <c r="I229" s="142"/>
      <c r="J229" s="48"/>
      <c r="K229" s="48"/>
      <c r="L229" s="39"/>
      <c r="M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sheetProtection algorithmName="SHA-512" hashValue="yiyb7M8jq91T4ClWYXDrD7UIB+MvHoCqNd0ZiJoojHn4yq3cdARkqHm7oo7Qj8UF2JGiMv9NXE7zeoS65Iii0w==" saltValue="VIeLtAjFra8usAtP6YJK5WH1meQJ5C/2FGOo6omj+viiDa70TPjQ690y9pY6ZzwEu6HjezblxFQDCRgnfHl/QA==" spinCount="100000" sheet="1" objects="1" scenarios="1" formatColumns="0" formatRows="0" autoFilter="0"/>
  <autoFilter ref="C89:K22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106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5" hidden="1" customHeight="1">
      <c r="B4" s="20"/>
      <c r="D4" s="112" t="s">
        <v>125</v>
      </c>
      <c r="I4" s="108"/>
      <c r="L4" s="20"/>
      <c r="M4" s="113" t="s">
        <v>10</v>
      </c>
      <c r="AT4" s="17" t="s">
        <v>4</v>
      </c>
    </row>
    <row r="5" spans="1:46" s="1" customFormat="1" ht="6.95" hidden="1" customHeight="1">
      <c r="B5" s="20"/>
      <c r="I5" s="108"/>
      <c r="L5" s="20"/>
    </row>
    <row r="6" spans="1:46" s="1" customFormat="1" ht="12" hidden="1" customHeight="1">
      <c r="B6" s="20"/>
      <c r="D6" s="114" t="s">
        <v>16</v>
      </c>
      <c r="I6" s="108"/>
      <c r="L6" s="20"/>
    </row>
    <row r="7" spans="1:46" s="1" customFormat="1" ht="16.5" hidden="1" customHeight="1">
      <c r="B7" s="20"/>
      <c r="E7" s="309" t="str">
        <f>'Rekapitulace stavby'!K6</f>
        <v>Dopravní terminál v Bohumíně – Přednádražní prostor</v>
      </c>
      <c r="F7" s="310"/>
      <c r="G7" s="310"/>
      <c r="H7" s="310"/>
      <c r="I7" s="108"/>
      <c r="L7" s="20"/>
    </row>
    <row r="8" spans="1:46" s="2" customFormat="1" ht="12" hidden="1" customHeight="1">
      <c r="A8" s="34"/>
      <c r="B8" s="39"/>
      <c r="C8" s="34"/>
      <c r="D8" s="114" t="s">
        <v>126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1467</v>
      </c>
      <c r="F9" s="311"/>
      <c r="G9" s="311"/>
      <c r="H9" s="311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26. 11. 2019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3" t="s">
        <v>32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9"/>
      <c r="B27" s="120"/>
      <c r="C27" s="119"/>
      <c r="D27" s="119"/>
      <c r="E27" s="315" t="s">
        <v>19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ROUND(J88,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9" t="s">
        <v>41</v>
      </c>
      <c r="E33" s="114" t="s">
        <v>42</v>
      </c>
      <c r="F33" s="130">
        <f>ROUND((SUM(BE88:BE189)),  2)</f>
        <v>0</v>
      </c>
      <c r="G33" s="34"/>
      <c r="H33" s="34"/>
      <c r="I33" s="131">
        <v>0.21</v>
      </c>
      <c r="J33" s="130">
        <f>ROUND(((SUM(BE88:BE189))*I33),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4" t="s">
        <v>43</v>
      </c>
      <c r="F34" s="130">
        <f>ROUND((SUM(BF88:BF189)),  2)</f>
        <v>0</v>
      </c>
      <c r="G34" s="34"/>
      <c r="H34" s="34"/>
      <c r="I34" s="131">
        <v>0.15</v>
      </c>
      <c r="J34" s="130">
        <f>ROUND(((SUM(BF88:BF189))*I34),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ROUND((SUM(BG88:BG189)),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ROUND((SUM(BH88:BH189)),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ROUND((SUM(BI88:BI189)),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130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16" t="str">
        <f>E7</f>
        <v>Dopravní terminál v Bohumíně – Přednádražní prostor</v>
      </c>
      <c r="F48" s="317"/>
      <c r="G48" s="317"/>
      <c r="H48" s="317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0" t="str">
        <f>E9</f>
        <v>SO 302 - Pítko</v>
      </c>
      <c r="F50" s="318"/>
      <c r="G50" s="318"/>
      <c r="H50" s="31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Bohumín</v>
      </c>
      <c r="G52" s="36"/>
      <c r="H52" s="36"/>
      <c r="I52" s="117" t="s">
        <v>23</v>
      </c>
      <c r="J52" s="59" t="str">
        <f>IF(J12="","",J12)</f>
        <v>26. 11. 2019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Bohumín, Masarykova 158, 735 81 Bohumín</v>
      </c>
      <c r="G54" s="36"/>
      <c r="H54" s="36"/>
      <c r="I54" s="117" t="s">
        <v>31</v>
      </c>
      <c r="J54" s="32" t="str">
        <f>E21</f>
        <v>HaskoningDHV Czech Republic, spol. s 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HaskoningDHV Czech Republic, spol. s r.o.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131</v>
      </c>
      <c r="D57" s="147"/>
      <c r="E57" s="147"/>
      <c r="F57" s="147"/>
      <c r="G57" s="147"/>
      <c r="H57" s="147"/>
      <c r="I57" s="148"/>
      <c r="J57" s="149" t="s">
        <v>132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J88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133</v>
      </c>
    </row>
    <row r="60" spans="1:47" s="9" customFormat="1" ht="24.95" customHeight="1">
      <c r="B60" s="151"/>
      <c r="C60" s="152"/>
      <c r="D60" s="153" t="s">
        <v>134</v>
      </c>
      <c r="E60" s="154"/>
      <c r="F60" s="154"/>
      <c r="G60" s="154"/>
      <c r="H60" s="154"/>
      <c r="I60" s="155"/>
      <c r="J60" s="156">
        <f>J89</f>
        <v>0</v>
      </c>
      <c r="K60" s="152"/>
      <c r="L60" s="157"/>
    </row>
    <row r="61" spans="1:47" s="10" customFormat="1" ht="19.899999999999999" customHeight="1">
      <c r="B61" s="158"/>
      <c r="C61" s="97"/>
      <c r="D61" s="159" t="s">
        <v>135</v>
      </c>
      <c r="E61" s="160"/>
      <c r="F61" s="160"/>
      <c r="G61" s="160"/>
      <c r="H61" s="160"/>
      <c r="I61" s="161"/>
      <c r="J61" s="162">
        <f>J90</f>
        <v>0</v>
      </c>
      <c r="K61" s="97"/>
      <c r="L61" s="163"/>
    </row>
    <row r="62" spans="1:47" s="10" customFormat="1" ht="19.899999999999999" customHeight="1">
      <c r="B62" s="158"/>
      <c r="C62" s="97"/>
      <c r="D62" s="159" t="s">
        <v>136</v>
      </c>
      <c r="E62" s="160"/>
      <c r="F62" s="160"/>
      <c r="G62" s="160"/>
      <c r="H62" s="160"/>
      <c r="I62" s="161"/>
      <c r="J62" s="162">
        <f>J150</f>
        <v>0</v>
      </c>
      <c r="K62" s="97"/>
      <c r="L62" s="163"/>
    </row>
    <row r="63" spans="1:47" s="10" customFormat="1" ht="19.899999999999999" customHeight="1">
      <c r="B63" s="158"/>
      <c r="C63" s="97"/>
      <c r="D63" s="159" t="s">
        <v>138</v>
      </c>
      <c r="E63" s="160"/>
      <c r="F63" s="160"/>
      <c r="G63" s="160"/>
      <c r="H63" s="160"/>
      <c r="I63" s="161"/>
      <c r="J63" s="162">
        <f>J156</f>
        <v>0</v>
      </c>
      <c r="K63" s="97"/>
      <c r="L63" s="163"/>
    </row>
    <row r="64" spans="1:47" s="10" customFormat="1" ht="19.899999999999999" customHeight="1">
      <c r="B64" s="158"/>
      <c r="C64" s="97"/>
      <c r="D64" s="159" t="s">
        <v>140</v>
      </c>
      <c r="E64" s="160"/>
      <c r="F64" s="160"/>
      <c r="G64" s="160"/>
      <c r="H64" s="160"/>
      <c r="I64" s="161"/>
      <c r="J64" s="162">
        <f>J160</f>
        <v>0</v>
      </c>
      <c r="K64" s="97"/>
      <c r="L64" s="163"/>
    </row>
    <row r="65" spans="1:31" s="10" customFormat="1" ht="19.899999999999999" customHeight="1">
      <c r="B65" s="158"/>
      <c r="C65" s="97"/>
      <c r="D65" s="159" t="s">
        <v>141</v>
      </c>
      <c r="E65" s="160"/>
      <c r="F65" s="160"/>
      <c r="G65" s="160"/>
      <c r="H65" s="160"/>
      <c r="I65" s="161"/>
      <c r="J65" s="162">
        <f>J179</f>
        <v>0</v>
      </c>
      <c r="K65" s="97"/>
      <c r="L65" s="163"/>
    </row>
    <row r="66" spans="1:31" s="10" customFormat="1" ht="19.899999999999999" customHeight="1">
      <c r="B66" s="158"/>
      <c r="C66" s="97"/>
      <c r="D66" s="159" t="s">
        <v>143</v>
      </c>
      <c r="E66" s="160"/>
      <c r="F66" s="160"/>
      <c r="G66" s="160"/>
      <c r="H66" s="160"/>
      <c r="I66" s="161"/>
      <c r="J66" s="162">
        <f>J185</f>
        <v>0</v>
      </c>
      <c r="K66" s="97"/>
      <c r="L66" s="163"/>
    </row>
    <row r="67" spans="1:31" s="9" customFormat="1" ht="24.95" customHeight="1">
      <c r="B67" s="151"/>
      <c r="C67" s="152"/>
      <c r="D67" s="153" t="s">
        <v>144</v>
      </c>
      <c r="E67" s="154"/>
      <c r="F67" s="154"/>
      <c r="G67" s="154"/>
      <c r="H67" s="154"/>
      <c r="I67" s="155"/>
      <c r="J67" s="156">
        <f>J187</f>
        <v>0</v>
      </c>
      <c r="K67" s="152"/>
      <c r="L67" s="157"/>
    </row>
    <row r="68" spans="1:31" s="10" customFormat="1" ht="19.899999999999999" customHeight="1">
      <c r="B68" s="158"/>
      <c r="C68" s="97"/>
      <c r="D68" s="159" t="s">
        <v>1468</v>
      </c>
      <c r="E68" s="160"/>
      <c r="F68" s="160"/>
      <c r="G68" s="160"/>
      <c r="H68" s="160"/>
      <c r="I68" s="161"/>
      <c r="J68" s="162">
        <f>J188</f>
        <v>0</v>
      </c>
      <c r="K68" s="97"/>
      <c r="L68" s="163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142"/>
      <c r="J70" s="48"/>
      <c r="K70" s="48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145"/>
      <c r="J74" s="50"/>
      <c r="K74" s="50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151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6" t="str">
        <f>E7</f>
        <v>Dopravní terminál v Bohumíně – Přednádražní prostor</v>
      </c>
      <c r="F78" s="317"/>
      <c r="G78" s="317"/>
      <c r="H78" s="317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126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70" t="str">
        <f>E9</f>
        <v>SO 302 - Pítko</v>
      </c>
      <c r="F80" s="318"/>
      <c r="G80" s="318"/>
      <c r="H80" s="318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>Bohumín</v>
      </c>
      <c r="G82" s="36"/>
      <c r="H82" s="36"/>
      <c r="I82" s="117" t="s">
        <v>23</v>
      </c>
      <c r="J82" s="59" t="str">
        <f>IF(J12="","",J12)</f>
        <v>26. 11. 2019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40.15" customHeight="1">
      <c r="A84" s="34"/>
      <c r="B84" s="35"/>
      <c r="C84" s="29" t="s">
        <v>25</v>
      </c>
      <c r="D84" s="36"/>
      <c r="E84" s="36"/>
      <c r="F84" s="27" t="str">
        <f>E15</f>
        <v>Město Bohumín, Masarykova 158, 735 81 Bohumín</v>
      </c>
      <c r="G84" s="36"/>
      <c r="H84" s="36"/>
      <c r="I84" s="117" t="s">
        <v>31</v>
      </c>
      <c r="J84" s="32" t="str">
        <f>E21</f>
        <v>HaskoningDHV Czech Republic, spol. s r.o.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40.15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117" t="s">
        <v>34</v>
      </c>
      <c r="J85" s="32" t="str">
        <f>E24</f>
        <v>HaskoningDHV Czech Republic, spol. s r.o.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152</v>
      </c>
      <c r="D87" s="167" t="s">
        <v>56</v>
      </c>
      <c r="E87" s="167" t="s">
        <v>52</v>
      </c>
      <c r="F87" s="167" t="s">
        <v>53</v>
      </c>
      <c r="G87" s="167" t="s">
        <v>153</v>
      </c>
      <c r="H87" s="167" t="s">
        <v>154</v>
      </c>
      <c r="I87" s="168" t="s">
        <v>155</v>
      </c>
      <c r="J87" s="167" t="s">
        <v>132</v>
      </c>
      <c r="K87" s="169" t="s">
        <v>156</v>
      </c>
      <c r="L87" s="170"/>
      <c r="M87" s="68" t="s">
        <v>19</v>
      </c>
      <c r="N87" s="69" t="s">
        <v>41</v>
      </c>
      <c r="O87" s="69" t="s">
        <v>157</v>
      </c>
      <c r="P87" s="69" t="s">
        <v>158</v>
      </c>
      <c r="Q87" s="69" t="s">
        <v>159</v>
      </c>
      <c r="R87" s="69" t="s">
        <v>160</v>
      </c>
      <c r="S87" s="69" t="s">
        <v>161</v>
      </c>
      <c r="T87" s="70" t="s">
        <v>162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163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P89+P187</f>
        <v>0</v>
      </c>
      <c r="Q88" s="72"/>
      <c r="R88" s="173">
        <f>R89+R187</f>
        <v>17.407812257300002</v>
      </c>
      <c r="S88" s="72"/>
      <c r="T88" s="174">
        <f>T89+T187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133</v>
      </c>
      <c r="BK88" s="175">
        <f>BK89+BK187</f>
        <v>0</v>
      </c>
    </row>
    <row r="89" spans="1:65" s="12" customFormat="1" ht="25.9" customHeight="1">
      <c r="B89" s="176"/>
      <c r="C89" s="177"/>
      <c r="D89" s="178" t="s">
        <v>70</v>
      </c>
      <c r="E89" s="179" t="s">
        <v>164</v>
      </c>
      <c r="F89" s="179" t="s">
        <v>165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P90+P150+P156+P160+P179+P185</f>
        <v>0</v>
      </c>
      <c r="Q89" s="184"/>
      <c r="R89" s="185">
        <f>R90+R150+R156+R160+R179+R185</f>
        <v>17.401642257300001</v>
      </c>
      <c r="S89" s="184"/>
      <c r="T89" s="186">
        <f>T90+T150+T156+T160+T179+T185</f>
        <v>0</v>
      </c>
      <c r="AR89" s="187" t="s">
        <v>78</v>
      </c>
      <c r="AT89" s="188" t="s">
        <v>70</v>
      </c>
      <c r="AU89" s="188" t="s">
        <v>71</v>
      </c>
      <c r="AY89" s="187" t="s">
        <v>166</v>
      </c>
      <c r="BK89" s="189">
        <f>BK90+BK150+BK156+BK160+BK179+BK185</f>
        <v>0</v>
      </c>
    </row>
    <row r="90" spans="1:65" s="12" customFormat="1" ht="22.9" customHeight="1">
      <c r="B90" s="176"/>
      <c r="C90" s="177"/>
      <c r="D90" s="178" t="s">
        <v>70</v>
      </c>
      <c r="E90" s="190" t="s">
        <v>78</v>
      </c>
      <c r="F90" s="190" t="s">
        <v>167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SUM(P91:P149)</f>
        <v>0</v>
      </c>
      <c r="Q90" s="184"/>
      <c r="R90" s="185">
        <f>SUM(R91:R149)</f>
        <v>4.3882591999999998E-2</v>
      </c>
      <c r="S90" s="184"/>
      <c r="T90" s="186">
        <f>SUM(T91:T149)</f>
        <v>0</v>
      </c>
      <c r="AR90" s="187" t="s">
        <v>78</v>
      </c>
      <c r="AT90" s="188" t="s">
        <v>70</v>
      </c>
      <c r="AU90" s="188" t="s">
        <v>78</v>
      </c>
      <c r="AY90" s="187" t="s">
        <v>166</v>
      </c>
      <c r="BK90" s="189">
        <f>SUM(BK91:BK149)</f>
        <v>0</v>
      </c>
    </row>
    <row r="91" spans="1:65" s="2" customFormat="1" ht="33" customHeight="1">
      <c r="A91" s="34"/>
      <c r="B91" s="35"/>
      <c r="C91" s="192" t="s">
        <v>78</v>
      </c>
      <c r="D91" s="192" t="s">
        <v>168</v>
      </c>
      <c r="E91" s="193" t="s">
        <v>1258</v>
      </c>
      <c r="F91" s="194" t="s">
        <v>1259</v>
      </c>
      <c r="G91" s="195" t="s">
        <v>245</v>
      </c>
      <c r="H91" s="196">
        <v>5.6</v>
      </c>
      <c r="I91" s="197"/>
      <c r="J91" s="198">
        <f>ROUND(I91*H91,2)</f>
        <v>0</v>
      </c>
      <c r="K91" s="194" t="s">
        <v>172</v>
      </c>
      <c r="L91" s="39"/>
      <c r="M91" s="199" t="s">
        <v>19</v>
      </c>
      <c r="N91" s="200" t="s">
        <v>42</v>
      </c>
      <c r="O91" s="64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173</v>
      </c>
      <c r="AT91" s="203" t="s">
        <v>168</v>
      </c>
      <c r="AU91" s="203" t="s">
        <v>80</v>
      </c>
      <c r="AY91" s="17" t="s">
        <v>166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173</v>
      </c>
      <c r="BM91" s="203" t="s">
        <v>1469</v>
      </c>
    </row>
    <row r="92" spans="1:65" s="2" customFormat="1" ht="19.5">
      <c r="A92" s="34"/>
      <c r="B92" s="35"/>
      <c r="C92" s="36"/>
      <c r="D92" s="205" t="s">
        <v>175</v>
      </c>
      <c r="E92" s="36"/>
      <c r="F92" s="206" t="s">
        <v>1261</v>
      </c>
      <c r="G92" s="36"/>
      <c r="H92" s="36"/>
      <c r="I92" s="115"/>
      <c r="J92" s="36"/>
      <c r="K92" s="36"/>
      <c r="L92" s="39"/>
      <c r="M92" s="207"/>
      <c r="N92" s="208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175</v>
      </c>
      <c r="AU92" s="17" t="s">
        <v>80</v>
      </c>
    </row>
    <row r="93" spans="1:65" s="14" customFormat="1" ht="11.25">
      <c r="B93" s="219"/>
      <c r="C93" s="220"/>
      <c r="D93" s="205" t="s">
        <v>177</v>
      </c>
      <c r="E93" s="221" t="s">
        <v>19</v>
      </c>
      <c r="F93" s="222" t="s">
        <v>1470</v>
      </c>
      <c r="G93" s="220"/>
      <c r="H93" s="223">
        <v>11.2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177</v>
      </c>
      <c r="AU93" s="229" t="s">
        <v>80</v>
      </c>
      <c r="AV93" s="14" t="s">
        <v>80</v>
      </c>
      <c r="AW93" s="14" t="s">
        <v>33</v>
      </c>
      <c r="AX93" s="14" t="s">
        <v>78</v>
      </c>
      <c r="AY93" s="229" t="s">
        <v>166</v>
      </c>
    </row>
    <row r="94" spans="1:65" s="14" customFormat="1" ht="11.25">
      <c r="B94" s="219"/>
      <c r="C94" s="220"/>
      <c r="D94" s="205" t="s">
        <v>177</v>
      </c>
      <c r="E94" s="220"/>
      <c r="F94" s="222" t="s">
        <v>1471</v>
      </c>
      <c r="G94" s="220"/>
      <c r="H94" s="223">
        <v>5.6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177</v>
      </c>
      <c r="AU94" s="229" t="s">
        <v>80</v>
      </c>
      <c r="AV94" s="14" t="s">
        <v>80</v>
      </c>
      <c r="AW94" s="14" t="s">
        <v>4</v>
      </c>
      <c r="AX94" s="14" t="s">
        <v>78</v>
      </c>
      <c r="AY94" s="229" t="s">
        <v>166</v>
      </c>
    </row>
    <row r="95" spans="1:65" s="2" customFormat="1" ht="33" customHeight="1">
      <c r="A95" s="34"/>
      <c r="B95" s="35"/>
      <c r="C95" s="192" t="s">
        <v>80</v>
      </c>
      <c r="D95" s="192" t="s">
        <v>168</v>
      </c>
      <c r="E95" s="193" t="s">
        <v>1472</v>
      </c>
      <c r="F95" s="194" t="s">
        <v>1473</v>
      </c>
      <c r="G95" s="195" t="s">
        <v>245</v>
      </c>
      <c r="H95" s="196">
        <v>0.45</v>
      </c>
      <c r="I95" s="197"/>
      <c r="J95" s="198">
        <f>ROUND(I95*H95,2)</f>
        <v>0</v>
      </c>
      <c r="K95" s="194" t="s">
        <v>172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173</v>
      </c>
      <c r="AT95" s="203" t="s">
        <v>168</v>
      </c>
      <c r="AU95" s="203" t="s">
        <v>80</v>
      </c>
      <c r="AY95" s="17" t="s">
        <v>166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173</v>
      </c>
      <c r="BM95" s="203" t="s">
        <v>1474</v>
      </c>
    </row>
    <row r="96" spans="1:65" s="13" customFormat="1" ht="11.25">
      <c r="B96" s="209"/>
      <c r="C96" s="210"/>
      <c r="D96" s="205" t="s">
        <v>177</v>
      </c>
      <c r="E96" s="211" t="s">
        <v>19</v>
      </c>
      <c r="F96" s="212" t="s">
        <v>1475</v>
      </c>
      <c r="G96" s="210"/>
      <c r="H96" s="211" t="s">
        <v>19</v>
      </c>
      <c r="I96" s="213"/>
      <c r="J96" s="210"/>
      <c r="K96" s="210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177</v>
      </c>
      <c r="AU96" s="218" t="s">
        <v>80</v>
      </c>
      <c r="AV96" s="13" t="s">
        <v>78</v>
      </c>
      <c r="AW96" s="13" t="s">
        <v>33</v>
      </c>
      <c r="AX96" s="13" t="s">
        <v>71</v>
      </c>
      <c r="AY96" s="218" t="s">
        <v>166</v>
      </c>
    </row>
    <row r="97" spans="1:65" s="14" customFormat="1" ht="11.25">
      <c r="B97" s="219"/>
      <c r="C97" s="220"/>
      <c r="D97" s="205" t="s">
        <v>177</v>
      </c>
      <c r="E97" s="221" t="s">
        <v>19</v>
      </c>
      <c r="F97" s="222" t="s">
        <v>1476</v>
      </c>
      <c r="G97" s="220"/>
      <c r="H97" s="223">
        <v>0.45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177</v>
      </c>
      <c r="AU97" s="229" t="s">
        <v>80</v>
      </c>
      <c r="AV97" s="14" t="s">
        <v>80</v>
      </c>
      <c r="AW97" s="14" t="s">
        <v>33</v>
      </c>
      <c r="AX97" s="14" t="s">
        <v>78</v>
      </c>
      <c r="AY97" s="229" t="s">
        <v>166</v>
      </c>
    </row>
    <row r="98" spans="1:65" s="2" customFormat="1" ht="33" customHeight="1">
      <c r="A98" s="34"/>
      <c r="B98" s="35"/>
      <c r="C98" s="192" t="s">
        <v>185</v>
      </c>
      <c r="D98" s="192" t="s">
        <v>168</v>
      </c>
      <c r="E98" s="193" t="s">
        <v>1477</v>
      </c>
      <c r="F98" s="194" t="s">
        <v>1478</v>
      </c>
      <c r="G98" s="195" t="s">
        <v>245</v>
      </c>
      <c r="H98" s="196">
        <v>0.45</v>
      </c>
      <c r="I98" s="197"/>
      <c r="J98" s="198">
        <f>ROUND(I98*H98,2)</f>
        <v>0</v>
      </c>
      <c r="K98" s="194" t="s">
        <v>172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173</v>
      </c>
      <c r="AT98" s="203" t="s">
        <v>168</v>
      </c>
      <c r="AU98" s="203" t="s">
        <v>80</v>
      </c>
      <c r="AY98" s="17" t="s">
        <v>166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173</v>
      </c>
      <c r="BM98" s="203" t="s">
        <v>1479</v>
      </c>
    </row>
    <row r="99" spans="1:65" s="2" customFormat="1" ht="33" customHeight="1">
      <c r="A99" s="34"/>
      <c r="B99" s="35"/>
      <c r="C99" s="192" t="s">
        <v>173</v>
      </c>
      <c r="D99" s="192" t="s">
        <v>168</v>
      </c>
      <c r="E99" s="193" t="s">
        <v>1480</v>
      </c>
      <c r="F99" s="194" t="s">
        <v>1481</v>
      </c>
      <c r="G99" s="195" t="s">
        <v>245</v>
      </c>
      <c r="H99" s="196">
        <v>43.2</v>
      </c>
      <c r="I99" s="197"/>
      <c r="J99" s="198">
        <f>ROUND(I99*H99,2)</f>
        <v>0</v>
      </c>
      <c r="K99" s="194" t="s">
        <v>172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173</v>
      </c>
      <c r="AT99" s="203" t="s">
        <v>168</v>
      </c>
      <c r="AU99" s="203" t="s">
        <v>80</v>
      </c>
      <c r="AY99" s="17" t="s">
        <v>166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173</v>
      </c>
      <c r="BM99" s="203" t="s">
        <v>1482</v>
      </c>
    </row>
    <row r="100" spans="1:65" s="13" customFormat="1" ht="11.25">
      <c r="B100" s="209"/>
      <c r="C100" s="210"/>
      <c r="D100" s="205" t="s">
        <v>177</v>
      </c>
      <c r="E100" s="211" t="s">
        <v>19</v>
      </c>
      <c r="F100" s="212" t="s">
        <v>1483</v>
      </c>
      <c r="G100" s="210"/>
      <c r="H100" s="211" t="s">
        <v>19</v>
      </c>
      <c r="I100" s="213"/>
      <c r="J100" s="210"/>
      <c r="K100" s="210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177</v>
      </c>
      <c r="AU100" s="218" t="s">
        <v>80</v>
      </c>
      <c r="AV100" s="13" t="s">
        <v>78</v>
      </c>
      <c r="AW100" s="13" t="s">
        <v>33</v>
      </c>
      <c r="AX100" s="13" t="s">
        <v>71</v>
      </c>
      <c r="AY100" s="218" t="s">
        <v>166</v>
      </c>
    </row>
    <row r="101" spans="1:65" s="14" customFormat="1" ht="11.25">
      <c r="B101" s="219"/>
      <c r="C101" s="220"/>
      <c r="D101" s="205" t="s">
        <v>177</v>
      </c>
      <c r="E101" s="221" t="s">
        <v>19</v>
      </c>
      <c r="F101" s="222" t="s">
        <v>1470</v>
      </c>
      <c r="G101" s="220"/>
      <c r="H101" s="223">
        <v>11.2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177</v>
      </c>
      <c r="AU101" s="229" t="s">
        <v>80</v>
      </c>
      <c r="AV101" s="14" t="s">
        <v>80</v>
      </c>
      <c r="AW101" s="14" t="s">
        <v>33</v>
      </c>
      <c r="AX101" s="14" t="s">
        <v>71</v>
      </c>
      <c r="AY101" s="229" t="s">
        <v>166</v>
      </c>
    </row>
    <row r="102" spans="1:65" s="13" customFormat="1" ht="11.25">
      <c r="B102" s="209"/>
      <c r="C102" s="210"/>
      <c r="D102" s="205" t="s">
        <v>177</v>
      </c>
      <c r="E102" s="211" t="s">
        <v>19</v>
      </c>
      <c r="F102" s="212" t="s">
        <v>1484</v>
      </c>
      <c r="G102" s="210"/>
      <c r="H102" s="211" t="s">
        <v>19</v>
      </c>
      <c r="I102" s="213"/>
      <c r="J102" s="210"/>
      <c r="K102" s="210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177</v>
      </c>
      <c r="AU102" s="218" t="s">
        <v>80</v>
      </c>
      <c r="AV102" s="13" t="s">
        <v>78</v>
      </c>
      <c r="AW102" s="13" t="s">
        <v>33</v>
      </c>
      <c r="AX102" s="13" t="s">
        <v>71</v>
      </c>
      <c r="AY102" s="218" t="s">
        <v>166</v>
      </c>
    </row>
    <row r="103" spans="1:65" s="14" customFormat="1" ht="11.25">
      <c r="B103" s="219"/>
      <c r="C103" s="220"/>
      <c r="D103" s="205" t="s">
        <v>177</v>
      </c>
      <c r="E103" s="221" t="s">
        <v>19</v>
      </c>
      <c r="F103" s="222" t="s">
        <v>1485</v>
      </c>
      <c r="G103" s="220"/>
      <c r="H103" s="223">
        <v>32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177</v>
      </c>
      <c r="AU103" s="229" t="s">
        <v>80</v>
      </c>
      <c r="AV103" s="14" t="s">
        <v>80</v>
      </c>
      <c r="AW103" s="14" t="s">
        <v>33</v>
      </c>
      <c r="AX103" s="14" t="s">
        <v>71</v>
      </c>
      <c r="AY103" s="229" t="s">
        <v>166</v>
      </c>
    </row>
    <row r="104" spans="1:65" s="15" customFormat="1" ht="11.25">
      <c r="B104" s="230"/>
      <c r="C104" s="231"/>
      <c r="D104" s="205" t="s">
        <v>177</v>
      </c>
      <c r="E104" s="232" t="s">
        <v>19</v>
      </c>
      <c r="F104" s="233" t="s">
        <v>191</v>
      </c>
      <c r="G104" s="231"/>
      <c r="H104" s="234">
        <v>43.2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177</v>
      </c>
      <c r="AU104" s="240" t="s">
        <v>80</v>
      </c>
      <c r="AV104" s="15" t="s">
        <v>173</v>
      </c>
      <c r="AW104" s="15" t="s">
        <v>33</v>
      </c>
      <c r="AX104" s="15" t="s">
        <v>78</v>
      </c>
      <c r="AY104" s="240" t="s">
        <v>166</v>
      </c>
    </row>
    <row r="105" spans="1:65" s="2" customFormat="1" ht="44.25" customHeight="1">
      <c r="A105" s="34"/>
      <c r="B105" s="35"/>
      <c r="C105" s="192" t="s">
        <v>195</v>
      </c>
      <c r="D105" s="192" t="s">
        <v>168</v>
      </c>
      <c r="E105" s="193" t="s">
        <v>1267</v>
      </c>
      <c r="F105" s="194" t="s">
        <v>1268</v>
      </c>
      <c r="G105" s="195" t="s">
        <v>245</v>
      </c>
      <c r="H105" s="196">
        <v>12.96</v>
      </c>
      <c r="I105" s="197"/>
      <c r="J105" s="198">
        <f>ROUND(I105*H105,2)</f>
        <v>0</v>
      </c>
      <c r="K105" s="194" t="s">
        <v>172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173</v>
      </c>
      <c r="AT105" s="203" t="s">
        <v>168</v>
      </c>
      <c r="AU105" s="203" t="s">
        <v>80</v>
      </c>
      <c r="AY105" s="17" t="s">
        <v>166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173</v>
      </c>
      <c r="BM105" s="203" t="s">
        <v>1486</v>
      </c>
    </row>
    <row r="106" spans="1:65" s="2" customFormat="1" ht="19.5">
      <c r="A106" s="34"/>
      <c r="B106" s="35"/>
      <c r="C106" s="36"/>
      <c r="D106" s="205" t="s">
        <v>175</v>
      </c>
      <c r="E106" s="36"/>
      <c r="F106" s="206" t="s">
        <v>272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80</v>
      </c>
    </row>
    <row r="107" spans="1:65" s="14" customFormat="1" ht="11.25">
      <c r="B107" s="219"/>
      <c r="C107" s="220"/>
      <c r="D107" s="205" t="s">
        <v>177</v>
      </c>
      <c r="E107" s="220"/>
      <c r="F107" s="222" t="s">
        <v>1487</v>
      </c>
      <c r="G107" s="220"/>
      <c r="H107" s="223">
        <v>12.96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177</v>
      </c>
      <c r="AU107" s="229" t="s">
        <v>80</v>
      </c>
      <c r="AV107" s="14" t="s">
        <v>80</v>
      </c>
      <c r="AW107" s="14" t="s">
        <v>4</v>
      </c>
      <c r="AX107" s="14" t="s">
        <v>78</v>
      </c>
      <c r="AY107" s="229" t="s">
        <v>166</v>
      </c>
    </row>
    <row r="108" spans="1:65" s="2" customFormat="1" ht="33" customHeight="1">
      <c r="A108" s="34"/>
      <c r="B108" s="35"/>
      <c r="C108" s="192" t="s">
        <v>200</v>
      </c>
      <c r="D108" s="192" t="s">
        <v>168</v>
      </c>
      <c r="E108" s="193" t="s">
        <v>1271</v>
      </c>
      <c r="F108" s="194" t="s">
        <v>1272</v>
      </c>
      <c r="G108" s="195" t="s">
        <v>245</v>
      </c>
      <c r="H108" s="196">
        <v>12.5</v>
      </c>
      <c r="I108" s="197"/>
      <c r="J108" s="198">
        <f>ROUND(I108*H108,2)</f>
        <v>0</v>
      </c>
      <c r="K108" s="194" t="s">
        <v>172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173</v>
      </c>
      <c r="AT108" s="203" t="s">
        <v>168</v>
      </c>
      <c r="AU108" s="203" t="s">
        <v>80</v>
      </c>
      <c r="AY108" s="17" t="s">
        <v>166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173</v>
      </c>
      <c r="BM108" s="203" t="s">
        <v>1488</v>
      </c>
    </row>
    <row r="109" spans="1:65" s="13" customFormat="1" ht="11.25">
      <c r="B109" s="209"/>
      <c r="C109" s="210"/>
      <c r="D109" s="205" t="s">
        <v>177</v>
      </c>
      <c r="E109" s="211" t="s">
        <v>19</v>
      </c>
      <c r="F109" s="212" t="s">
        <v>445</v>
      </c>
      <c r="G109" s="210"/>
      <c r="H109" s="211" t="s">
        <v>19</v>
      </c>
      <c r="I109" s="213"/>
      <c r="J109" s="210"/>
      <c r="K109" s="210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177</v>
      </c>
      <c r="AU109" s="218" t="s">
        <v>80</v>
      </c>
      <c r="AV109" s="13" t="s">
        <v>78</v>
      </c>
      <c r="AW109" s="13" t="s">
        <v>33</v>
      </c>
      <c r="AX109" s="13" t="s">
        <v>71</v>
      </c>
      <c r="AY109" s="218" t="s">
        <v>166</v>
      </c>
    </row>
    <row r="110" spans="1:65" s="14" customFormat="1" ht="11.25">
      <c r="B110" s="219"/>
      <c r="C110" s="220"/>
      <c r="D110" s="205" t="s">
        <v>177</v>
      </c>
      <c r="E110" s="221" t="s">
        <v>19</v>
      </c>
      <c r="F110" s="222" t="s">
        <v>1489</v>
      </c>
      <c r="G110" s="220"/>
      <c r="H110" s="223">
        <v>12.5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177</v>
      </c>
      <c r="AU110" s="229" t="s">
        <v>80</v>
      </c>
      <c r="AV110" s="14" t="s">
        <v>80</v>
      </c>
      <c r="AW110" s="14" t="s">
        <v>33</v>
      </c>
      <c r="AX110" s="14" t="s">
        <v>78</v>
      </c>
      <c r="AY110" s="229" t="s">
        <v>166</v>
      </c>
    </row>
    <row r="111" spans="1:65" s="2" customFormat="1" ht="33" customHeight="1">
      <c r="A111" s="34"/>
      <c r="B111" s="35"/>
      <c r="C111" s="192" t="s">
        <v>204</v>
      </c>
      <c r="D111" s="192" t="s">
        <v>168</v>
      </c>
      <c r="E111" s="193" t="s">
        <v>1275</v>
      </c>
      <c r="F111" s="194" t="s">
        <v>1276</v>
      </c>
      <c r="G111" s="195" t="s">
        <v>245</v>
      </c>
      <c r="H111" s="196">
        <v>3.75</v>
      </c>
      <c r="I111" s="197"/>
      <c r="J111" s="198">
        <f>ROUND(I111*H111,2)</f>
        <v>0</v>
      </c>
      <c r="K111" s="194" t="s">
        <v>172</v>
      </c>
      <c r="L111" s="39"/>
      <c r="M111" s="199" t="s">
        <v>19</v>
      </c>
      <c r="N111" s="200" t="s">
        <v>42</v>
      </c>
      <c r="O111" s="64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173</v>
      </c>
      <c r="AT111" s="203" t="s">
        <v>168</v>
      </c>
      <c r="AU111" s="203" t="s">
        <v>80</v>
      </c>
      <c r="AY111" s="17" t="s">
        <v>166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173</v>
      </c>
      <c r="BM111" s="203" t="s">
        <v>1490</v>
      </c>
    </row>
    <row r="112" spans="1:65" s="2" customFormat="1" ht="19.5">
      <c r="A112" s="34"/>
      <c r="B112" s="35"/>
      <c r="C112" s="36"/>
      <c r="D112" s="205" t="s">
        <v>175</v>
      </c>
      <c r="E112" s="36"/>
      <c r="F112" s="206" t="s">
        <v>272</v>
      </c>
      <c r="G112" s="36"/>
      <c r="H112" s="36"/>
      <c r="I112" s="115"/>
      <c r="J112" s="36"/>
      <c r="K112" s="36"/>
      <c r="L112" s="39"/>
      <c r="M112" s="207"/>
      <c r="N112" s="208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175</v>
      </c>
      <c r="AU112" s="17" t="s">
        <v>80</v>
      </c>
    </row>
    <row r="113" spans="1:65" s="14" customFormat="1" ht="11.25">
      <c r="B113" s="219"/>
      <c r="C113" s="220"/>
      <c r="D113" s="205" t="s">
        <v>177</v>
      </c>
      <c r="E113" s="220"/>
      <c r="F113" s="222" t="s">
        <v>1491</v>
      </c>
      <c r="G113" s="220"/>
      <c r="H113" s="223">
        <v>3.75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177</v>
      </c>
      <c r="AU113" s="229" t="s">
        <v>80</v>
      </c>
      <c r="AV113" s="14" t="s">
        <v>80</v>
      </c>
      <c r="AW113" s="14" t="s">
        <v>4</v>
      </c>
      <c r="AX113" s="14" t="s">
        <v>78</v>
      </c>
      <c r="AY113" s="229" t="s">
        <v>166</v>
      </c>
    </row>
    <row r="114" spans="1:65" s="2" customFormat="1" ht="33" customHeight="1">
      <c r="A114" s="34"/>
      <c r="B114" s="35"/>
      <c r="C114" s="192" t="s">
        <v>208</v>
      </c>
      <c r="D114" s="192" t="s">
        <v>168</v>
      </c>
      <c r="E114" s="193" t="s">
        <v>1279</v>
      </c>
      <c r="F114" s="194" t="s">
        <v>1280</v>
      </c>
      <c r="G114" s="195" t="s">
        <v>171</v>
      </c>
      <c r="H114" s="196">
        <v>74</v>
      </c>
      <c r="I114" s="197"/>
      <c r="J114" s="198">
        <f>ROUND(I114*H114,2)</f>
        <v>0</v>
      </c>
      <c r="K114" s="194" t="s">
        <v>172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5.9300800000000001E-4</v>
      </c>
      <c r="R114" s="201">
        <f>Q114*H114</f>
        <v>4.3882591999999998E-2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173</v>
      </c>
      <c r="AT114" s="203" t="s">
        <v>168</v>
      </c>
      <c r="AU114" s="203" t="s">
        <v>80</v>
      </c>
      <c r="AY114" s="17" t="s">
        <v>166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173</v>
      </c>
      <c r="BM114" s="203" t="s">
        <v>1492</v>
      </c>
    </row>
    <row r="115" spans="1:65" s="13" customFormat="1" ht="11.25">
      <c r="B115" s="209"/>
      <c r="C115" s="210"/>
      <c r="D115" s="205" t="s">
        <v>177</v>
      </c>
      <c r="E115" s="211" t="s">
        <v>19</v>
      </c>
      <c r="F115" s="212" t="s">
        <v>443</v>
      </c>
      <c r="G115" s="210"/>
      <c r="H115" s="211" t="s">
        <v>19</v>
      </c>
      <c r="I115" s="213"/>
      <c r="J115" s="210"/>
      <c r="K115" s="210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177</v>
      </c>
      <c r="AU115" s="218" t="s">
        <v>80</v>
      </c>
      <c r="AV115" s="13" t="s">
        <v>78</v>
      </c>
      <c r="AW115" s="13" t="s">
        <v>33</v>
      </c>
      <c r="AX115" s="13" t="s">
        <v>71</v>
      </c>
      <c r="AY115" s="218" t="s">
        <v>166</v>
      </c>
    </row>
    <row r="116" spans="1:65" s="14" customFormat="1" ht="11.25">
      <c r="B116" s="219"/>
      <c r="C116" s="220"/>
      <c r="D116" s="205" t="s">
        <v>177</v>
      </c>
      <c r="E116" s="221" t="s">
        <v>19</v>
      </c>
      <c r="F116" s="222" t="s">
        <v>1493</v>
      </c>
      <c r="G116" s="220"/>
      <c r="H116" s="223">
        <v>54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177</v>
      </c>
      <c r="AU116" s="229" t="s">
        <v>80</v>
      </c>
      <c r="AV116" s="14" t="s">
        <v>80</v>
      </c>
      <c r="AW116" s="14" t="s">
        <v>33</v>
      </c>
      <c r="AX116" s="14" t="s">
        <v>71</v>
      </c>
      <c r="AY116" s="229" t="s">
        <v>166</v>
      </c>
    </row>
    <row r="117" spans="1:65" s="13" customFormat="1" ht="11.25">
      <c r="B117" s="209"/>
      <c r="C117" s="210"/>
      <c r="D117" s="205" t="s">
        <v>177</v>
      </c>
      <c r="E117" s="211" t="s">
        <v>19</v>
      </c>
      <c r="F117" s="212" t="s">
        <v>445</v>
      </c>
      <c r="G117" s="210"/>
      <c r="H117" s="211" t="s">
        <v>19</v>
      </c>
      <c r="I117" s="213"/>
      <c r="J117" s="210"/>
      <c r="K117" s="210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177</v>
      </c>
      <c r="AU117" s="218" t="s">
        <v>80</v>
      </c>
      <c r="AV117" s="13" t="s">
        <v>78</v>
      </c>
      <c r="AW117" s="13" t="s">
        <v>33</v>
      </c>
      <c r="AX117" s="13" t="s">
        <v>71</v>
      </c>
      <c r="AY117" s="218" t="s">
        <v>166</v>
      </c>
    </row>
    <row r="118" spans="1:65" s="14" customFormat="1" ht="11.25">
      <c r="B118" s="219"/>
      <c r="C118" s="220"/>
      <c r="D118" s="205" t="s">
        <v>177</v>
      </c>
      <c r="E118" s="221" t="s">
        <v>19</v>
      </c>
      <c r="F118" s="222" t="s">
        <v>1494</v>
      </c>
      <c r="G118" s="220"/>
      <c r="H118" s="223">
        <v>20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177</v>
      </c>
      <c r="AU118" s="229" t="s">
        <v>80</v>
      </c>
      <c r="AV118" s="14" t="s">
        <v>80</v>
      </c>
      <c r="AW118" s="14" t="s">
        <v>33</v>
      </c>
      <c r="AX118" s="14" t="s">
        <v>71</v>
      </c>
      <c r="AY118" s="229" t="s">
        <v>166</v>
      </c>
    </row>
    <row r="119" spans="1:65" s="15" customFormat="1" ht="11.25">
      <c r="B119" s="230"/>
      <c r="C119" s="231"/>
      <c r="D119" s="205" t="s">
        <v>177</v>
      </c>
      <c r="E119" s="232" t="s">
        <v>19</v>
      </c>
      <c r="F119" s="233" t="s">
        <v>191</v>
      </c>
      <c r="G119" s="231"/>
      <c r="H119" s="234">
        <v>74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177</v>
      </c>
      <c r="AU119" s="240" t="s">
        <v>80</v>
      </c>
      <c r="AV119" s="15" t="s">
        <v>173</v>
      </c>
      <c r="AW119" s="15" t="s">
        <v>33</v>
      </c>
      <c r="AX119" s="15" t="s">
        <v>78</v>
      </c>
      <c r="AY119" s="240" t="s">
        <v>166</v>
      </c>
    </row>
    <row r="120" spans="1:65" s="2" customFormat="1" ht="33" customHeight="1">
      <c r="A120" s="34"/>
      <c r="B120" s="35"/>
      <c r="C120" s="192" t="s">
        <v>212</v>
      </c>
      <c r="D120" s="192" t="s">
        <v>168</v>
      </c>
      <c r="E120" s="193" t="s">
        <v>1284</v>
      </c>
      <c r="F120" s="194" t="s">
        <v>1285</v>
      </c>
      <c r="G120" s="195" t="s">
        <v>171</v>
      </c>
      <c r="H120" s="196">
        <v>74</v>
      </c>
      <c r="I120" s="197"/>
      <c r="J120" s="198">
        <f>ROUND(I120*H120,2)</f>
        <v>0</v>
      </c>
      <c r="K120" s="194" t="s">
        <v>172</v>
      </c>
      <c r="L120" s="39"/>
      <c r="M120" s="199" t="s">
        <v>19</v>
      </c>
      <c r="N120" s="200" t="s">
        <v>42</v>
      </c>
      <c r="O120" s="64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173</v>
      </c>
      <c r="AT120" s="203" t="s">
        <v>168</v>
      </c>
      <c r="AU120" s="203" t="s">
        <v>80</v>
      </c>
      <c r="AY120" s="17" t="s">
        <v>166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173</v>
      </c>
      <c r="BM120" s="203" t="s">
        <v>1495</v>
      </c>
    </row>
    <row r="121" spans="1:65" s="2" customFormat="1" ht="44.25" customHeight="1">
      <c r="A121" s="34"/>
      <c r="B121" s="35"/>
      <c r="C121" s="192" t="s">
        <v>217</v>
      </c>
      <c r="D121" s="192" t="s">
        <v>168</v>
      </c>
      <c r="E121" s="193" t="s">
        <v>1287</v>
      </c>
      <c r="F121" s="194" t="s">
        <v>1288</v>
      </c>
      <c r="G121" s="195" t="s">
        <v>245</v>
      </c>
      <c r="H121" s="196">
        <v>54.85</v>
      </c>
      <c r="I121" s="197"/>
      <c r="J121" s="198">
        <f>ROUND(I121*H121,2)</f>
        <v>0</v>
      </c>
      <c r="K121" s="194" t="s">
        <v>172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173</v>
      </c>
      <c r="AT121" s="203" t="s">
        <v>168</v>
      </c>
      <c r="AU121" s="203" t="s">
        <v>80</v>
      </c>
      <c r="AY121" s="17" t="s">
        <v>166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173</v>
      </c>
      <c r="BM121" s="203" t="s">
        <v>1496</v>
      </c>
    </row>
    <row r="122" spans="1:65" s="14" customFormat="1" ht="11.25">
      <c r="B122" s="219"/>
      <c r="C122" s="220"/>
      <c r="D122" s="205" t="s">
        <v>177</v>
      </c>
      <c r="E122" s="221" t="s">
        <v>19</v>
      </c>
      <c r="F122" s="222" t="s">
        <v>1497</v>
      </c>
      <c r="G122" s="220"/>
      <c r="H122" s="223">
        <v>54.85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177</v>
      </c>
      <c r="AU122" s="229" t="s">
        <v>80</v>
      </c>
      <c r="AV122" s="14" t="s">
        <v>80</v>
      </c>
      <c r="AW122" s="14" t="s">
        <v>33</v>
      </c>
      <c r="AX122" s="14" t="s">
        <v>78</v>
      </c>
      <c r="AY122" s="229" t="s">
        <v>166</v>
      </c>
    </row>
    <row r="123" spans="1:65" s="2" customFormat="1" ht="44.25" customHeight="1">
      <c r="A123" s="34"/>
      <c r="B123" s="35"/>
      <c r="C123" s="192" t="s">
        <v>223</v>
      </c>
      <c r="D123" s="192" t="s">
        <v>168</v>
      </c>
      <c r="E123" s="193" t="s">
        <v>313</v>
      </c>
      <c r="F123" s="194" t="s">
        <v>314</v>
      </c>
      <c r="G123" s="195" t="s">
        <v>245</v>
      </c>
      <c r="H123" s="196">
        <v>54.85</v>
      </c>
      <c r="I123" s="197"/>
      <c r="J123" s="198">
        <f>ROUND(I123*H123,2)</f>
        <v>0</v>
      </c>
      <c r="K123" s="194" t="s">
        <v>172</v>
      </c>
      <c r="L123" s="39"/>
      <c r="M123" s="199" t="s">
        <v>19</v>
      </c>
      <c r="N123" s="200" t="s">
        <v>42</v>
      </c>
      <c r="O123" s="64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173</v>
      </c>
      <c r="AT123" s="203" t="s">
        <v>168</v>
      </c>
      <c r="AU123" s="203" t="s">
        <v>80</v>
      </c>
      <c r="AY123" s="17" t="s">
        <v>166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173</v>
      </c>
      <c r="BM123" s="203" t="s">
        <v>1498</v>
      </c>
    </row>
    <row r="124" spans="1:65" s="2" customFormat="1" ht="55.5" customHeight="1">
      <c r="A124" s="34"/>
      <c r="B124" s="35"/>
      <c r="C124" s="192" t="s">
        <v>228</v>
      </c>
      <c r="D124" s="192" t="s">
        <v>168</v>
      </c>
      <c r="E124" s="193" t="s">
        <v>318</v>
      </c>
      <c r="F124" s="194" t="s">
        <v>319</v>
      </c>
      <c r="G124" s="195" t="s">
        <v>245</v>
      </c>
      <c r="H124" s="196">
        <v>548.5</v>
      </c>
      <c r="I124" s="197"/>
      <c r="J124" s="198">
        <f>ROUND(I124*H124,2)</f>
        <v>0</v>
      </c>
      <c r="K124" s="194" t="s">
        <v>172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173</v>
      </c>
      <c r="AT124" s="203" t="s">
        <v>168</v>
      </c>
      <c r="AU124" s="203" t="s">
        <v>80</v>
      </c>
      <c r="AY124" s="17" t="s">
        <v>166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173</v>
      </c>
      <c r="BM124" s="203" t="s">
        <v>1499</v>
      </c>
    </row>
    <row r="125" spans="1:65" s="2" customFormat="1" ht="19.5">
      <c r="A125" s="34"/>
      <c r="B125" s="35"/>
      <c r="C125" s="36"/>
      <c r="D125" s="205" t="s">
        <v>175</v>
      </c>
      <c r="E125" s="36"/>
      <c r="F125" s="206" t="s">
        <v>321</v>
      </c>
      <c r="G125" s="36"/>
      <c r="H125" s="36"/>
      <c r="I125" s="115"/>
      <c r="J125" s="36"/>
      <c r="K125" s="36"/>
      <c r="L125" s="39"/>
      <c r="M125" s="207"/>
      <c r="N125" s="208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175</v>
      </c>
      <c r="AU125" s="17" t="s">
        <v>80</v>
      </c>
    </row>
    <row r="126" spans="1:65" s="14" customFormat="1" ht="11.25">
      <c r="B126" s="219"/>
      <c r="C126" s="220"/>
      <c r="D126" s="205" t="s">
        <v>177</v>
      </c>
      <c r="E126" s="220"/>
      <c r="F126" s="222" t="s">
        <v>1500</v>
      </c>
      <c r="G126" s="220"/>
      <c r="H126" s="223">
        <v>548.5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177</v>
      </c>
      <c r="AU126" s="229" t="s">
        <v>80</v>
      </c>
      <c r="AV126" s="14" t="s">
        <v>80</v>
      </c>
      <c r="AW126" s="14" t="s">
        <v>4</v>
      </c>
      <c r="AX126" s="14" t="s">
        <v>78</v>
      </c>
      <c r="AY126" s="229" t="s">
        <v>166</v>
      </c>
    </row>
    <row r="127" spans="1:65" s="2" customFormat="1" ht="33" customHeight="1">
      <c r="A127" s="34"/>
      <c r="B127" s="35"/>
      <c r="C127" s="192" t="s">
        <v>233</v>
      </c>
      <c r="D127" s="192" t="s">
        <v>168</v>
      </c>
      <c r="E127" s="193" t="s">
        <v>324</v>
      </c>
      <c r="F127" s="194" t="s">
        <v>325</v>
      </c>
      <c r="G127" s="195" t="s">
        <v>245</v>
      </c>
      <c r="H127" s="196">
        <v>54.85</v>
      </c>
      <c r="I127" s="197"/>
      <c r="J127" s="198">
        <f>ROUND(I127*H127,2)</f>
        <v>0</v>
      </c>
      <c r="K127" s="194" t="s">
        <v>172</v>
      </c>
      <c r="L127" s="39"/>
      <c r="M127" s="199" t="s">
        <v>19</v>
      </c>
      <c r="N127" s="200" t="s">
        <v>42</v>
      </c>
      <c r="O127" s="64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173</v>
      </c>
      <c r="AT127" s="203" t="s">
        <v>168</v>
      </c>
      <c r="AU127" s="203" t="s">
        <v>80</v>
      </c>
      <c r="AY127" s="17" t="s">
        <v>166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78</v>
      </c>
      <c r="BK127" s="204">
        <f>ROUND(I127*H127,2)</f>
        <v>0</v>
      </c>
      <c r="BL127" s="17" t="s">
        <v>173</v>
      </c>
      <c r="BM127" s="203" t="s">
        <v>1501</v>
      </c>
    </row>
    <row r="128" spans="1:65" s="2" customFormat="1" ht="16.5" customHeight="1">
      <c r="A128" s="34"/>
      <c r="B128" s="35"/>
      <c r="C128" s="192" t="s">
        <v>238</v>
      </c>
      <c r="D128" s="192" t="s">
        <v>168</v>
      </c>
      <c r="E128" s="193" t="s">
        <v>328</v>
      </c>
      <c r="F128" s="194" t="s">
        <v>329</v>
      </c>
      <c r="G128" s="195" t="s">
        <v>245</v>
      </c>
      <c r="H128" s="196">
        <v>54.85</v>
      </c>
      <c r="I128" s="197"/>
      <c r="J128" s="198">
        <f>ROUND(I128*H128,2)</f>
        <v>0</v>
      </c>
      <c r="K128" s="194" t="s">
        <v>172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173</v>
      </c>
      <c r="AT128" s="203" t="s">
        <v>168</v>
      </c>
      <c r="AU128" s="203" t="s">
        <v>80</v>
      </c>
      <c r="AY128" s="17" t="s">
        <v>166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173</v>
      </c>
      <c r="BM128" s="203" t="s">
        <v>1502</v>
      </c>
    </row>
    <row r="129" spans="1:65" s="2" customFormat="1" ht="33" customHeight="1">
      <c r="A129" s="34"/>
      <c r="B129" s="35"/>
      <c r="C129" s="192" t="s">
        <v>8</v>
      </c>
      <c r="D129" s="192" t="s">
        <v>168</v>
      </c>
      <c r="E129" s="193" t="s">
        <v>332</v>
      </c>
      <c r="F129" s="194" t="s">
        <v>333</v>
      </c>
      <c r="G129" s="195" t="s">
        <v>334</v>
      </c>
      <c r="H129" s="196">
        <v>108.32899999999999</v>
      </c>
      <c r="I129" s="197"/>
      <c r="J129" s="198">
        <f>ROUND(I129*H129,2)</f>
        <v>0</v>
      </c>
      <c r="K129" s="194" t="s">
        <v>172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173</v>
      </c>
      <c r="AT129" s="203" t="s">
        <v>168</v>
      </c>
      <c r="AU129" s="203" t="s">
        <v>80</v>
      </c>
      <c r="AY129" s="17" t="s">
        <v>166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173</v>
      </c>
      <c r="BM129" s="203" t="s">
        <v>1503</v>
      </c>
    </row>
    <row r="130" spans="1:65" s="14" customFormat="1" ht="11.25">
      <c r="B130" s="219"/>
      <c r="C130" s="220"/>
      <c r="D130" s="205" t="s">
        <v>177</v>
      </c>
      <c r="E130" s="221" t="s">
        <v>19</v>
      </c>
      <c r="F130" s="222" t="s">
        <v>1504</v>
      </c>
      <c r="G130" s="220"/>
      <c r="H130" s="223">
        <v>108.32899999999999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177</v>
      </c>
      <c r="AU130" s="229" t="s">
        <v>80</v>
      </c>
      <c r="AV130" s="14" t="s">
        <v>80</v>
      </c>
      <c r="AW130" s="14" t="s">
        <v>33</v>
      </c>
      <c r="AX130" s="14" t="s">
        <v>78</v>
      </c>
      <c r="AY130" s="229" t="s">
        <v>166</v>
      </c>
    </row>
    <row r="131" spans="1:65" s="2" customFormat="1" ht="33" customHeight="1">
      <c r="A131" s="34"/>
      <c r="B131" s="35"/>
      <c r="C131" s="192" t="s">
        <v>250</v>
      </c>
      <c r="D131" s="192" t="s">
        <v>168</v>
      </c>
      <c r="E131" s="193" t="s">
        <v>338</v>
      </c>
      <c r="F131" s="194" t="s">
        <v>339</v>
      </c>
      <c r="G131" s="195" t="s">
        <v>245</v>
      </c>
      <c r="H131" s="196">
        <v>90.375</v>
      </c>
      <c r="I131" s="197"/>
      <c r="J131" s="198">
        <f>ROUND(I131*H131,2)</f>
        <v>0</v>
      </c>
      <c r="K131" s="194" t="s">
        <v>172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173</v>
      </c>
      <c r="AT131" s="203" t="s">
        <v>168</v>
      </c>
      <c r="AU131" s="203" t="s">
        <v>80</v>
      </c>
      <c r="AY131" s="17" t="s">
        <v>166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173</v>
      </c>
      <c r="BM131" s="203" t="s">
        <v>1505</v>
      </c>
    </row>
    <row r="132" spans="1:65" s="13" customFormat="1" ht="11.25">
      <c r="B132" s="209"/>
      <c r="C132" s="210"/>
      <c r="D132" s="205" t="s">
        <v>177</v>
      </c>
      <c r="E132" s="211" t="s">
        <v>19</v>
      </c>
      <c r="F132" s="212" t="s">
        <v>443</v>
      </c>
      <c r="G132" s="210"/>
      <c r="H132" s="211" t="s">
        <v>19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177</v>
      </c>
      <c r="AU132" s="218" t="s">
        <v>80</v>
      </c>
      <c r="AV132" s="13" t="s">
        <v>78</v>
      </c>
      <c r="AW132" s="13" t="s">
        <v>33</v>
      </c>
      <c r="AX132" s="13" t="s">
        <v>71</v>
      </c>
      <c r="AY132" s="218" t="s">
        <v>166</v>
      </c>
    </row>
    <row r="133" spans="1:65" s="14" customFormat="1" ht="11.25">
      <c r="B133" s="219"/>
      <c r="C133" s="220"/>
      <c r="D133" s="205" t="s">
        <v>177</v>
      </c>
      <c r="E133" s="221" t="s">
        <v>19</v>
      </c>
      <c r="F133" s="222" t="s">
        <v>1506</v>
      </c>
      <c r="G133" s="220"/>
      <c r="H133" s="223">
        <v>81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177</v>
      </c>
      <c r="AU133" s="229" t="s">
        <v>80</v>
      </c>
      <c r="AV133" s="14" t="s">
        <v>80</v>
      </c>
      <c r="AW133" s="14" t="s">
        <v>33</v>
      </c>
      <c r="AX133" s="14" t="s">
        <v>71</v>
      </c>
      <c r="AY133" s="229" t="s">
        <v>166</v>
      </c>
    </row>
    <row r="134" spans="1:65" s="13" customFormat="1" ht="11.25">
      <c r="B134" s="209"/>
      <c r="C134" s="210"/>
      <c r="D134" s="205" t="s">
        <v>177</v>
      </c>
      <c r="E134" s="211" t="s">
        <v>19</v>
      </c>
      <c r="F134" s="212" t="s">
        <v>445</v>
      </c>
      <c r="G134" s="210"/>
      <c r="H134" s="211" t="s">
        <v>19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177</v>
      </c>
      <c r="AU134" s="218" t="s">
        <v>80</v>
      </c>
      <c r="AV134" s="13" t="s">
        <v>78</v>
      </c>
      <c r="AW134" s="13" t="s">
        <v>33</v>
      </c>
      <c r="AX134" s="13" t="s">
        <v>71</v>
      </c>
      <c r="AY134" s="218" t="s">
        <v>166</v>
      </c>
    </row>
    <row r="135" spans="1:65" s="14" customFormat="1" ht="11.25">
      <c r="B135" s="219"/>
      <c r="C135" s="220"/>
      <c r="D135" s="205" t="s">
        <v>177</v>
      </c>
      <c r="E135" s="221" t="s">
        <v>19</v>
      </c>
      <c r="F135" s="222" t="s">
        <v>1507</v>
      </c>
      <c r="G135" s="220"/>
      <c r="H135" s="223">
        <v>9.375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177</v>
      </c>
      <c r="AU135" s="229" t="s">
        <v>80</v>
      </c>
      <c r="AV135" s="14" t="s">
        <v>80</v>
      </c>
      <c r="AW135" s="14" t="s">
        <v>33</v>
      </c>
      <c r="AX135" s="14" t="s">
        <v>71</v>
      </c>
      <c r="AY135" s="229" t="s">
        <v>166</v>
      </c>
    </row>
    <row r="136" spans="1:65" s="15" customFormat="1" ht="11.25">
      <c r="B136" s="230"/>
      <c r="C136" s="231"/>
      <c r="D136" s="205" t="s">
        <v>177</v>
      </c>
      <c r="E136" s="232" t="s">
        <v>19</v>
      </c>
      <c r="F136" s="233" t="s">
        <v>191</v>
      </c>
      <c r="G136" s="231"/>
      <c r="H136" s="234">
        <v>90.375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177</v>
      </c>
      <c r="AU136" s="240" t="s">
        <v>80</v>
      </c>
      <c r="AV136" s="15" t="s">
        <v>173</v>
      </c>
      <c r="AW136" s="15" t="s">
        <v>33</v>
      </c>
      <c r="AX136" s="15" t="s">
        <v>78</v>
      </c>
      <c r="AY136" s="240" t="s">
        <v>166</v>
      </c>
    </row>
    <row r="137" spans="1:65" s="2" customFormat="1" ht="16.5" customHeight="1">
      <c r="A137" s="34"/>
      <c r="B137" s="35"/>
      <c r="C137" s="241" t="s">
        <v>256</v>
      </c>
      <c r="D137" s="241" t="s">
        <v>345</v>
      </c>
      <c r="E137" s="242" t="s">
        <v>346</v>
      </c>
      <c r="F137" s="243" t="s">
        <v>347</v>
      </c>
      <c r="G137" s="244" t="s">
        <v>334</v>
      </c>
      <c r="H137" s="245">
        <v>171.71299999999999</v>
      </c>
      <c r="I137" s="246"/>
      <c r="J137" s="247">
        <f>ROUND(I137*H137,2)</f>
        <v>0</v>
      </c>
      <c r="K137" s="243" t="s">
        <v>172</v>
      </c>
      <c r="L137" s="248"/>
      <c r="M137" s="249" t="s">
        <v>19</v>
      </c>
      <c r="N137" s="250" t="s">
        <v>42</v>
      </c>
      <c r="O137" s="64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208</v>
      </c>
      <c r="AT137" s="203" t="s">
        <v>345</v>
      </c>
      <c r="AU137" s="203" t="s">
        <v>80</v>
      </c>
      <c r="AY137" s="17" t="s">
        <v>166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173</v>
      </c>
      <c r="BM137" s="203" t="s">
        <v>1508</v>
      </c>
    </row>
    <row r="138" spans="1:65" s="2" customFormat="1" ht="29.25">
      <c r="A138" s="34"/>
      <c r="B138" s="35"/>
      <c r="C138" s="36"/>
      <c r="D138" s="205" t="s">
        <v>175</v>
      </c>
      <c r="E138" s="36"/>
      <c r="F138" s="206" t="s">
        <v>349</v>
      </c>
      <c r="G138" s="36"/>
      <c r="H138" s="36"/>
      <c r="I138" s="115"/>
      <c r="J138" s="36"/>
      <c r="K138" s="36"/>
      <c r="L138" s="39"/>
      <c r="M138" s="207"/>
      <c r="N138" s="208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175</v>
      </c>
      <c r="AU138" s="17" t="s">
        <v>80</v>
      </c>
    </row>
    <row r="139" spans="1:65" s="14" customFormat="1" ht="11.25">
      <c r="B139" s="219"/>
      <c r="C139" s="220"/>
      <c r="D139" s="205" t="s">
        <v>177</v>
      </c>
      <c r="E139" s="221" t="s">
        <v>19</v>
      </c>
      <c r="F139" s="222" t="s">
        <v>1509</v>
      </c>
      <c r="G139" s="220"/>
      <c r="H139" s="223">
        <v>171.71299999999999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177</v>
      </c>
      <c r="AU139" s="229" t="s">
        <v>80</v>
      </c>
      <c r="AV139" s="14" t="s">
        <v>80</v>
      </c>
      <c r="AW139" s="14" t="s">
        <v>33</v>
      </c>
      <c r="AX139" s="14" t="s">
        <v>78</v>
      </c>
      <c r="AY139" s="229" t="s">
        <v>166</v>
      </c>
    </row>
    <row r="140" spans="1:65" s="2" customFormat="1" ht="55.5" customHeight="1">
      <c r="A140" s="34"/>
      <c r="B140" s="35"/>
      <c r="C140" s="192" t="s">
        <v>262</v>
      </c>
      <c r="D140" s="192" t="s">
        <v>168</v>
      </c>
      <c r="E140" s="193" t="s">
        <v>352</v>
      </c>
      <c r="F140" s="194" t="s">
        <v>353</v>
      </c>
      <c r="G140" s="195" t="s">
        <v>245</v>
      </c>
      <c r="H140" s="196">
        <v>30.125</v>
      </c>
      <c r="I140" s="197"/>
      <c r="J140" s="198">
        <f>ROUND(I140*H140,2)</f>
        <v>0</v>
      </c>
      <c r="K140" s="194" t="s">
        <v>172</v>
      </c>
      <c r="L140" s="39"/>
      <c r="M140" s="199" t="s">
        <v>19</v>
      </c>
      <c r="N140" s="200" t="s">
        <v>42</v>
      </c>
      <c r="O140" s="64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173</v>
      </c>
      <c r="AT140" s="203" t="s">
        <v>168</v>
      </c>
      <c r="AU140" s="203" t="s">
        <v>80</v>
      </c>
      <c r="AY140" s="17" t="s">
        <v>166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173</v>
      </c>
      <c r="BM140" s="203" t="s">
        <v>1510</v>
      </c>
    </row>
    <row r="141" spans="1:65" s="2" customFormat="1" ht="29.25">
      <c r="A141" s="34"/>
      <c r="B141" s="35"/>
      <c r="C141" s="36"/>
      <c r="D141" s="205" t="s">
        <v>175</v>
      </c>
      <c r="E141" s="36"/>
      <c r="F141" s="206" t="s">
        <v>355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80</v>
      </c>
    </row>
    <row r="142" spans="1:65" s="13" customFormat="1" ht="11.25">
      <c r="B142" s="209"/>
      <c r="C142" s="210"/>
      <c r="D142" s="205" t="s">
        <v>177</v>
      </c>
      <c r="E142" s="211" t="s">
        <v>19</v>
      </c>
      <c r="F142" s="212" t="s">
        <v>443</v>
      </c>
      <c r="G142" s="210"/>
      <c r="H142" s="211" t="s">
        <v>19</v>
      </c>
      <c r="I142" s="213"/>
      <c r="J142" s="210"/>
      <c r="K142" s="210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177</v>
      </c>
      <c r="AU142" s="218" t="s">
        <v>80</v>
      </c>
      <c r="AV142" s="13" t="s">
        <v>78</v>
      </c>
      <c r="AW142" s="13" t="s">
        <v>33</v>
      </c>
      <c r="AX142" s="13" t="s">
        <v>71</v>
      </c>
      <c r="AY142" s="218" t="s">
        <v>166</v>
      </c>
    </row>
    <row r="143" spans="1:65" s="14" customFormat="1" ht="11.25">
      <c r="B143" s="219"/>
      <c r="C143" s="220"/>
      <c r="D143" s="205" t="s">
        <v>177</v>
      </c>
      <c r="E143" s="221" t="s">
        <v>19</v>
      </c>
      <c r="F143" s="222" t="s">
        <v>1511</v>
      </c>
      <c r="G143" s="220"/>
      <c r="H143" s="223">
        <v>27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177</v>
      </c>
      <c r="AU143" s="229" t="s">
        <v>80</v>
      </c>
      <c r="AV143" s="14" t="s">
        <v>80</v>
      </c>
      <c r="AW143" s="14" t="s">
        <v>33</v>
      </c>
      <c r="AX143" s="14" t="s">
        <v>71</v>
      </c>
      <c r="AY143" s="229" t="s">
        <v>166</v>
      </c>
    </row>
    <row r="144" spans="1:65" s="13" customFormat="1" ht="11.25">
      <c r="B144" s="209"/>
      <c r="C144" s="210"/>
      <c r="D144" s="205" t="s">
        <v>177</v>
      </c>
      <c r="E144" s="211" t="s">
        <v>19</v>
      </c>
      <c r="F144" s="212" t="s">
        <v>445</v>
      </c>
      <c r="G144" s="210"/>
      <c r="H144" s="211" t="s">
        <v>19</v>
      </c>
      <c r="I144" s="213"/>
      <c r="J144" s="210"/>
      <c r="K144" s="210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177</v>
      </c>
      <c r="AU144" s="218" t="s">
        <v>80</v>
      </c>
      <c r="AV144" s="13" t="s">
        <v>78</v>
      </c>
      <c r="AW144" s="13" t="s">
        <v>33</v>
      </c>
      <c r="AX144" s="13" t="s">
        <v>71</v>
      </c>
      <c r="AY144" s="218" t="s">
        <v>166</v>
      </c>
    </row>
    <row r="145" spans="1:65" s="14" customFormat="1" ht="11.25">
      <c r="B145" s="219"/>
      <c r="C145" s="220"/>
      <c r="D145" s="205" t="s">
        <v>177</v>
      </c>
      <c r="E145" s="221" t="s">
        <v>19</v>
      </c>
      <c r="F145" s="222" t="s">
        <v>1512</v>
      </c>
      <c r="G145" s="220"/>
      <c r="H145" s="223">
        <v>3.125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177</v>
      </c>
      <c r="AU145" s="229" t="s">
        <v>80</v>
      </c>
      <c r="AV145" s="14" t="s">
        <v>80</v>
      </c>
      <c r="AW145" s="14" t="s">
        <v>33</v>
      </c>
      <c r="AX145" s="14" t="s">
        <v>71</v>
      </c>
      <c r="AY145" s="229" t="s">
        <v>166</v>
      </c>
    </row>
    <row r="146" spans="1:65" s="15" customFormat="1" ht="11.25">
      <c r="B146" s="230"/>
      <c r="C146" s="231"/>
      <c r="D146" s="205" t="s">
        <v>177</v>
      </c>
      <c r="E146" s="232" t="s">
        <v>19</v>
      </c>
      <c r="F146" s="233" t="s">
        <v>191</v>
      </c>
      <c r="G146" s="231"/>
      <c r="H146" s="234">
        <v>30.125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177</v>
      </c>
      <c r="AU146" s="240" t="s">
        <v>80</v>
      </c>
      <c r="AV146" s="15" t="s">
        <v>173</v>
      </c>
      <c r="AW146" s="15" t="s">
        <v>33</v>
      </c>
      <c r="AX146" s="15" t="s">
        <v>78</v>
      </c>
      <c r="AY146" s="240" t="s">
        <v>166</v>
      </c>
    </row>
    <row r="147" spans="1:65" s="2" customFormat="1" ht="16.5" customHeight="1">
      <c r="A147" s="34"/>
      <c r="B147" s="35"/>
      <c r="C147" s="241" t="s">
        <v>268</v>
      </c>
      <c r="D147" s="241" t="s">
        <v>345</v>
      </c>
      <c r="E147" s="242" t="s">
        <v>360</v>
      </c>
      <c r="F147" s="243" t="s">
        <v>361</v>
      </c>
      <c r="G147" s="244" t="s">
        <v>334</v>
      </c>
      <c r="H147" s="245">
        <v>57.238</v>
      </c>
      <c r="I147" s="246"/>
      <c r="J147" s="247">
        <f>ROUND(I147*H147,2)</f>
        <v>0</v>
      </c>
      <c r="K147" s="243" t="s">
        <v>172</v>
      </c>
      <c r="L147" s="248"/>
      <c r="M147" s="249" t="s">
        <v>19</v>
      </c>
      <c r="N147" s="250" t="s">
        <v>42</v>
      </c>
      <c r="O147" s="64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208</v>
      </c>
      <c r="AT147" s="203" t="s">
        <v>345</v>
      </c>
      <c r="AU147" s="203" t="s">
        <v>80</v>
      </c>
      <c r="AY147" s="17" t="s">
        <v>166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173</v>
      </c>
      <c r="BM147" s="203" t="s">
        <v>1513</v>
      </c>
    </row>
    <row r="148" spans="1:65" s="2" customFormat="1" ht="29.25">
      <c r="A148" s="34"/>
      <c r="B148" s="35"/>
      <c r="C148" s="36"/>
      <c r="D148" s="205" t="s">
        <v>175</v>
      </c>
      <c r="E148" s="36"/>
      <c r="F148" s="206" t="s">
        <v>363</v>
      </c>
      <c r="G148" s="36"/>
      <c r="H148" s="36"/>
      <c r="I148" s="115"/>
      <c r="J148" s="36"/>
      <c r="K148" s="36"/>
      <c r="L148" s="39"/>
      <c r="M148" s="207"/>
      <c r="N148" s="208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175</v>
      </c>
      <c r="AU148" s="17" t="s">
        <v>80</v>
      </c>
    </row>
    <row r="149" spans="1:65" s="14" customFormat="1" ht="11.25">
      <c r="B149" s="219"/>
      <c r="C149" s="220"/>
      <c r="D149" s="205" t="s">
        <v>177</v>
      </c>
      <c r="E149" s="221" t="s">
        <v>19</v>
      </c>
      <c r="F149" s="222" t="s">
        <v>1514</v>
      </c>
      <c r="G149" s="220"/>
      <c r="H149" s="223">
        <v>57.238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177</v>
      </c>
      <c r="AU149" s="229" t="s">
        <v>80</v>
      </c>
      <c r="AV149" s="14" t="s">
        <v>80</v>
      </c>
      <c r="AW149" s="14" t="s">
        <v>33</v>
      </c>
      <c r="AX149" s="14" t="s">
        <v>78</v>
      </c>
      <c r="AY149" s="229" t="s">
        <v>166</v>
      </c>
    </row>
    <row r="150" spans="1:65" s="12" customFormat="1" ht="22.9" customHeight="1">
      <c r="B150" s="176"/>
      <c r="C150" s="177"/>
      <c r="D150" s="178" t="s">
        <v>70</v>
      </c>
      <c r="E150" s="190" t="s">
        <v>80</v>
      </c>
      <c r="F150" s="190" t="s">
        <v>397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SUM(P151:P155)</f>
        <v>0</v>
      </c>
      <c r="Q150" s="184"/>
      <c r="R150" s="185">
        <f>SUM(R151:R155)</f>
        <v>3.7454061699999999</v>
      </c>
      <c r="S150" s="184"/>
      <c r="T150" s="186">
        <f>SUM(T151:T155)</f>
        <v>0</v>
      </c>
      <c r="AR150" s="187" t="s">
        <v>78</v>
      </c>
      <c r="AT150" s="188" t="s">
        <v>70</v>
      </c>
      <c r="AU150" s="188" t="s">
        <v>78</v>
      </c>
      <c r="AY150" s="187" t="s">
        <v>166</v>
      </c>
      <c r="BK150" s="189">
        <f>SUM(BK151:BK155)</f>
        <v>0</v>
      </c>
    </row>
    <row r="151" spans="1:65" s="2" customFormat="1" ht="55.5" customHeight="1">
      <c r="A151" s="34"/>
      <c r="B151" s="35"/>
      <c r="C151" s="192" t="s">
        <v>274</v>
      </c>
      <c r="D151" s="192" t="s">
        <v>168</v>
      </c>
      <c r="E151" s="193" t="s">
        <v>1515</v>
      </c>
      <c r="F151" s="194" t="s">
        <v>1516</v>
      </c>
      <c r="G151" s="195" t="s">
        <v>215</v>
      </c>
      <c r="H151" s="196">
        <v>10</v>
      </c>
      <c r="I151" s="197"/>
      <c r="J151" s="198">
        <f>ROUND(I151*H151,2)</f>
        <v>0</v>
      </c>
      <c r="K151" s="194" t="s">
        <v>172</v>
      </c>
      <c r="L151" s="39"/>
      <c r="M151" s="199" t="s">
        <v>19</v>
      </c>
      <c r="N151" s="200" t="s">
        <v>42</v>
      </c>
      <c r="O151" s="64"/>
      <c r="P151" s="201">
        <f>O151*H151</f>
        <v>0</v>
      </c>
      <c r="Q151" s="201">
        <v>0.25850000000000001</v>
      </c>
      <c r="R151" s="201">
        <f>Q151*H151</f>
        <v>2.585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173</v>
      </c>
      <c r="AT151" s="203" t="s">
        <v>168</v>
      </c>
      <c r="AU151" s="203" t="s">
        <v>80</v>
      </c>
      <c r="AY151" s="17" t="s">
        <v>166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78</v>
      </c>
      <c r="BK151" s="204">
        <f>ROUND(I151*H151,2)</f>
        <v>0</v>
      </c>
      <c r="BL151" s="17" t="s">
        <v>173</v>
      </c>
      <c r="BM151" s="203" t="s">
        <v>1517</v>
      </c>
    </row>
    <row r="152" spans="1:65" s="2" customFormat="1" ht="21.75" customHeight="1">
      <c r="A152" s="34"/>
      <c r="B152" s="35"/>
      <c r="C152" s="192" t="s">
        <v>7</v>
      </c>
      <c r="D152" s="192" t="s">
        <v>168</v>
      </c>
      <c r="E152" s="193" t="s">
        <v>999</v>
      </c>
      <c r="F152" s="194" t="s">
        <v>1000</v>
      </c>
      <c r="G152" s="195" t="s">
        <v>245</v>
      </c>
      <c r="H152" s="196">
        <v>0.47299999999999998</v>
      </c>
      <c r="I152" s="197"/>
      <c r="J152" s="198">
        <f>ROUND(I152*H152,2)</f>
        <v>0</v>
      </c>
      <c r="K152" s="194" t="s">
        <v>172</v>
      </c>
      <c r="L152" s="39"/>
      <c r="M152" s="199" t="s">
        <v>19</v>
      </c>
      <c r="N152" s="200" t="s">
        <v>42</v>
      </c>
      <c r="O152" s="64"/>
      <c r="P152" s="201">
        <f>O152*H152</f>
        <v>0</v>
      </c>
      <c r="Q152" s="201">
        <v>2.45329</v>
      </c>
      <c r="R152" s="201">
        <f>Q152*H152</f>
        <v>1.1604061699999999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173</v>
      </c>
      <c r="AT152" s="203" t="s">
        <v>168</v>
      </c>
      <c r="AU152" s="203" t="s">
        <v>80</v>
      </c>
      <c r="AY152" s="17" t="s">
        <v>166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173</v>
      </c>
      <c r="BM152" s="203" t="s">
        <v>1518</v>
      </c>
    </row>
    <row r="153" spans="1:65" s="13" customFormat="1" ht="11.25">
      <c r="B153" s="209"/>
      <c r="C153" s="210"/>
      <c r="D153" s="205" t="s">
        <v>177</v>
      </c>
      <c r="E153" s="211" t="s">
        <v>19</v>
      </c>
      <c r="F153" s="212" t="s">
        <v>1475</v>
      </c>
      <c r="G153" s="210"/>
      <c r="H153" s="211" t="s">
        <v>19</v>
      </c>
      <c r="I153" s="213"/>
      <c r="J153" s="210"/>
      <c r="K153" s="210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177</v>
      </c>
      <c r="AU153" s="218" t="s">
        <v>80</v>
      </c>
      <c r="AV153" s="13" t="s">
        <v>78</v>
      </c>
      <c r="AW153" s="13" t="s">
        <v>33</v>
      </c>
      <c r="AX153" s="13" t="s">
        <v>71</v>
      </c>
      <c r="AY153" s="218" t="s">
        <v>166</v>
      </c>
    </row>
    <row r="154" spans="1:65" s="14" customFormat="1" ht="11.25">
      <c r="B154" s="219"/>
      <c r="C154" s="220"/>
      <c r="D154" s="205" t="s">
        <v>177</v>
      </c>
      <c r="E154" s="221" t="s">
        <v>19</v>
      </c>
      <c r="F154" s="222" t="s">
        <v>1476</v>
      </c>
      <c r="G154" s="220"/>
      <c r="H154" s="223">
        <v>0.45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177</v>
      </c>
      <c r="AU154" s="229" t="s">
        <v>80</v>
      </c>
      <c r="AV154" s="14" t="s">
        <v>80</v>
      </c>
      <c r="AW154" s="14" t="s">
        <v>33</v>
      </c>
      <c r="AX154" s="14" t="s">
        <v>78</v>
      </c>
      <c r="AY154" s="229" t="s">
        <v>166</v>
      </c>
    </row>
    <row r="155" spans="1:65" s="14" customFormat="1" ht="11.25">
      <c r="B155" s="219"/>
      <c r="C155" s="220"/>
      <c r="D155" s="205" t="s">
        <v>177</v>
      </c>
      <c r="E155" s="220"/>
      <c r="F155" s="222" t="s">
        <v>1519</v>
      </c>
      <c r="G155" s="220"/>
      <c r="H155" s="223">
        <v>0.47299999999999998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177</v>
      </c>
      <c r="AU155" s="229" t="s">
        <v>80</v>
      </c>
      <c r="AV155" s="14" t="s">
        <v>80</v>
      </c>
      <c r="AW155" s="14" t="s">
        <v>4</v>
      </c>
      <c r="AX155" s="14" t="s">
        <v>78</v>
      </c>
      <c r="AY155" s="229" t="s">
        <v>166</v>
      </c>
    </row>
    <row r="156" spans="1:65" s="12" customFormat="1" ht="22.9" customHeight="1">
      <c r="B156" s="176"/>
      <c r="C156" s="177"/>
      <c r="D156" s="178" t="s">
        <v>70</v>
      </c>
      <c r="E156" s="190" t="s">
        <v>173</v>
      </c>
      <c r="F156" s="190" t="s">
        <v>417</v>
      </c>
      <c r="G156" s="177"/>
      <c r="H156" s="177"/>
      <c r="I156" s="180"/>
      <c r="J156" s="191">
        <f>BK156</f>
        <v>0</v>
      </c>
      <c r="K156" s="177"/>
      <c r="L156" s="182"/>
      <c r="M156" s="183"/>
      <c r="N156" s="184"/>
      <c r="O156" s="184"/>
      <c r="P156" s="185">
        <f>SUM(P157:P159)</f>
        <v>0</v>
      </c>
      <c r="Q156" s="184"/>
      <c r="R156" s="185">
        <f>SUM(R157:R159)</f>
        <v>11.038032000000001</v>
      </c>
      <c r="S156" s="184"/>
      <c r="T156" s="186">
        <f>SUM(T157:T159)</f>
        <v>0</v>
      </c>
      <c r="AR156" s="187" t="s">
        <v>78</v>
      </c>
      <c r="AT156" s="188" t="s">
        <v>70</v>
      </c>
      <c r="AU156" s="188" t="s">
        <v>78</v>
      </c>
      <c r="AY156" s="187" t="s">
        <v>166</v>
      </c>
      <c r="BK156" s="189">
        <f>SUM(BK157:BK159)</f>
        <v>0</v>
      </c>
    </row>
    <row r="157" spans="1:65" s="2" customFormat="1" ht="21.75" customHeight="1">
      <c r="A157" s="34"/>
      <c r="B157" s="35"/>
      <c r="C157" s="192" t="s">
        <v>290</v>
      </c>
      <c r="D157" s="192" t="s">
        <v>168</v>
      </c>
      <c r="E157" s="193" t="s">
        <v>1308</v>
      </c>
      <c r="F157" s="194" t="s">
        <v>1309</v>
      </c>
      <c r="G157" s="195" t="s">
        <v>245</v>
      </c>
      <c r="H157" s="196">
        <v>6.48</v>
      </c>
      <c r="I157" s="197"/>
      <c r="J157" s="198">
        <f>ROUND(I157*H157,2)</f>
        <v>0</v>
      </c>
      <c r="K157" s="194" t="s">
        <v>172</v>
      </c>
      <c r="L157" s="39"/>
      <c r="M157" s="199" t="s">
        <v>19</v>
      </c>
      <c r="N157" s="200" t="s">
        <v>42</v>
      </c>
      <c r="O157" s="64"/>
      <c r="P157" s="201">
        <f>O157*H157</f>
        <v>0</v>
      </c>
      <c r="Q157" s="201">
        <v>1.7034</v>
      </c>
      <c r="R157" s="201">
        <f>Q157*H157</f>
        <v>11.038032000000001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173</v>
      </c>
      <c r="AT157" s="203" t="s">
        <v>168</v>
      </c>
      <c r="AU157" s="203" t="s">
        <v>80</v>
      </c>
      <c r="AY157" s="17" t="s">
        <v>166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78</v>
      </c>
      <c r="BK157" s="204">
        <f>ROUND(I157*H157,2)</f>
        <v>0</v>
      </c>
      <c r="BL157" s="17" t="s">
        <v>173</v>
      </c>
      <c r="BM157" s="203" t="s">
        <v>1520</v>
      </c>
    </row>
    <row r="158" spans="1:65" s="2" customFormat="1" ht="19.5">
      <c r="A158" s="34"/>
      <c r="B158" s="35"/>
      <c r="C158" s="36"/>
      <c r="D158" s="205" t="s">
        <v>175</v>
      </c>
      <c r="E158" s="36"/>
      <c r="F158" s="206" t="s">
        <v>1311</v>
      </c>
      <c r="G158" s="36"/>
      <c r="H158" s="36"/>
      <c r="I158" s="115"/>
      <c r="J158" s="36"/>
      <c r="K158" s="36"/>
      <c r="L158" s="39"/>
      <c r="M158" s="207"/>
      <c r="N158" s="208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175</v>
      </c>
      <c r="AU158" s="17" t="s">
        <v>80</v>
      </c>
    </row>
    <row r="159" spans="1:65" s="14" customFormat="1" ht="11.25">
      <c r="B159" s="219"/>
      <c r="C159" s="220"/>
      <c r="D159" s="205" t="s">
        <v>177</v>
      </c>
      <c r="E159" s="221" t="s">
        <v>19</v>
      </c>
      <c r="F159" s="222" t="s">
        <v>1521</v>
      </c>
      <c r="G159" s="220"/>
      <c r="H159" s="223">
        <v>6.48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177</v>
      </c>
      <c r="AU159" s="229" t="s">
        <v>80</v>
      </c>
      <c r="AV159" s="14" t="s">
        <v>80</v>
      </c>
      <c r="AW159" s="14" t="s">
        <v>33</v>
      </c>
      <c r="AX159" s="14" t="s">
        <v>78</v>
      </c>
      <c r="AY159" s="229" t="s">
        <v>166</v>
      </c>
    </row>
    <row r="160" spans="1:65" s="12" customFormat="1" ht="22.9" customHeight="1">
      <c r="B160" s="176"/>
      <c r="C160" s="177"/>
      <c r="D160" s="178" t="s">
        <v>70</v>
      </c>
      <c r="E160" s="190" t="s">
        <v>208</v>
      </c>
      <c r="F160" s="190" t="s">
        <v>612</v>
      </c>
      <c r="G160" s="177"/>
      <c r="H160" s="177"/>
      <c r="I160" s="180"/>
      <c r="J160" s="191">
        <f>BK160</f>
        <v>0</v>
      </c>
      <c r="K160" s="177"/>
      <c r="L160" s="182"/>
      <c r="M160" s="183"/>
      <c r="N160" s="184"/>
      <c r="O160" s="184"/>
      <c r="P160" s="185">
        <f>SUM(P161:P178)</f>
        <v>0</v>
      </c>
      <c r="Q160" s="184"/>
      <c r="R160" s="185">
        <f>SUM(R161:R178)</f>
        <v>2.5013214952999996</v>
      </c>
      <c r="S160" s="184"/>
      <c r="T160" s="186">
        <f>SUM(T161:T178)</f>
        <v>0</v>
      </c>
      <c r="AR160" s="187" t="s">
        <v>78</v>
      </c>
      <c r="AT160" s="188" t="s">
        <v>70</v>
      </c>
      <c r="AU160" s="188" t="s">
        <v>78</v>
      </c>
      <c r="AY160" s="187" t="s">
        <v>166</v>
      </c>
      <c r="BK160" s="189">
        <f>SUM(BK161:BK178)</f>
        <v>0</v>
      </c>
    </row>
    <row r="161" spans="1:65" s="2" customFormat="1" ht="33" customHeight="1">
      <c r="A161" s="34"/>
      <c r="B161" s="35"/>
      <c r="C161" s="192" t="s">
        <v>297</v>
      </c>
      <c r="D161" s="192" t="s">
        <v>168</v>
      </c>
      <c r="E161" s="193" t="s">
        <v>1313</v>
      </c>
      <c r="F161" s="194" t="s">
        <v>1314</v>
      </c>
      <c r="G161" s="195" t="s">
        <v>215</v>
      </c>
      <c r="H161" s="196">
        <v>3.5</v>
      </c>
      <c r="I161" s="197"/>
      <c r="J161" s="198">
        <f>ROUND(I161*H161,2)</f>
        <v>0</v>
      </c>
      <c r="K161" s="194" t="s">
        <v>172</v>
      </c>
      <c r="L161" s="39"/>
      <c r="M161" s="199" t="s">
        <v>19</v>
      </c>
      <c r="N161" s="200" t="s">
        <v>42</v>
      </c>
      <c r="O161" s="64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173</v>
      </c>
      <c r="AT161" s="203" t="s">
        <v>168</v>
      </c>
      <c r="AU161" s="203" t="s">
        <v>80</v>
      </c>
      <c r="AY161" s="17" t="s">
        <v>166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78</v>
      </c>
      <c r="BK161" s="204">
        <f>ROUND(I161*H161,2)</f>
        <v>0</v>
      </c>
      <c r="BL161" s="17" t="s">
        <v>173</v>
      </c>
      <c r="BM161" s="203" t="s">
        <v>1522</v>
      </c>
    </row>
    <row r="162" spans="1:65" s="2" customFormat="1" ht="21.75" customHeight="1">
      <c r="A162" s="34"/>
      <c r="B162" s="35"/>
      <c r="C162" s="241" t="s">
        <v>301</v>
      </c>
      <c r="D162" s="241" t="s">
        <v>345</v>
      </c>
      <c r="E162" s="242" t="s">
        <v>1316</v>
      </c>
      <c r="F162" s="243" t="s">
        <v>1317</v>
      </c>
      <c r="G162" s="244" t="s">
        <v>215</v>
      </c>
      <c r="H162" s="245">
        <v>3.85</v>
      </c>
      <c r="I162" s="246"/>
      <c r="J162" s="247">
        <f>ROUND(I162*H162,2)</f>
        <v>0</v>
      </c>
      <c r="K162" s="243" t="s">
        <v>172</v>
      </c>
      <c r="L162" s="248"/>
      <c r="M162" s="249" t="s">
        <v>19</v>
      </c>
      <c r="N162" s="250" t="s">
        <v>42</v>
      </c>
      <c r="O162" s="64"/>
      <c r="P162" s="201">
        <f>O162*H162</f>
        <v>0</v>
      </c>
      <c r="Q162" s="201">
        <v>2.7999999999999998E-4</v>
      </c>
      <c r="R162" s="201">
        <f>Q162*H162</f>
        <v>1.078E-3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208</v>
      </c>
      <c r="AT162" s="203" t="s">
        <v>345</v>
      </c>
      <c r="AU162" s="203" t="s">
        <v>80</v>
      </c>
      <c r="AY162" s="17" t="s">
        <v>166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78</v>
      </c>
      <c r="BK162" s="204">
        <f>ROUND(I162*H162,2)</f>
        <v>0</v>
      </c>
      <c r="BL162" s="17" t="s">
        <v>173</v>
      </c>
      <c r="BM162" s="203" t="s">
        <v>1523</v>
      </c>
    </row>
    <row r="163" spans="1:65" s="14" customFormat="1" ht="11.25">
      <c r="B163" s="219"/>
      <c r="C163" s="220"/>
      <c r="D163" s="205" t="s">
        <v>177</v>
      </c>
      <c r="E163" s="220"/>
      <c r="F163" s="222" t="s">
        <v>1524</v>
      </c>
      <c r="G163" s="220"/>
      <c r="H163" s="223">
        <v>3.85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177</v>
      </c>
      <c r="AU163" s="229" t="s">
        <v>80</v>
      </c>
      <c r="AV163" s="14" t="s">
        <v>80</v>
      </c>
      <c r="AW163" s="14" t="s">
        <v>4</v>
      </c>
      <c r="AX163" s="14" t="s">
        <v>78</v>
      </c>
      <c r="AY163" s="229" t="s">
        <v>166</v>
      </c>
    </row>
    <row r="164" spans="1:65" s="2" customFormat="1" ht="33" customHeight="1">
      <c r="A164" s="34"/>
      <c r="B164" s="35"/>
      <c r="C164" s="192" t="s">
        <v>308</v>
      </c>
      <c r="D164" s="192" t="s">
        <v>168</v>
      </c>
      <c r="E164" s="193" t="s">
        <v>1338</v>
      </c>
      <c r="F164" s="194" t="s">
        <v>1339</v>
      </c>
      <c r="G164" s="195" t="s">
        <v>630</v>
      </c>
      <c r="H164" s="196">
        <v>1</v>
      </c>
      <c r="I164" s="197"/>
      <c r="J164" s="198">
        <f t="shared" ref="J164:J178" si="0">ROUND(I164*H164,2)</f>
        <v>0</v>
      </c>
      <c r="K164" s="194" t="s">
        <v>172</v>
      </c>
      <c r="L164" s="39"/>
      <c r="M164" s="199" t="s">
        <v>19</v>
      </c>
      <c r="N164" s="200" t="s">
        <v>42</v>
      </c>
      <c r="O164" s="64"/>
      <c r="P164" s="201">
        <f t="shared" ref="P164:P178" si="1">O164*H164</f>
        <v>0</v>
      </c>
      <c r="Q164" s="201">
        <v>0</v>
      </c>
      <c r="R164" s="201">
        <f t="shared" ref="R164:R178" si="2">Q164*H164</f>
        <v>0</v>
      </c>
      <c r="S164" s="201">
        <v>0</v>
      </c>
      <c r="T164" s="202">
        <f t="shared" ref="T164:T178" si="3"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173</v>
      </c>
      <c r="AT164" s="203" t="s">
        <v>168</v>
      </c>
      <c r="AU164" s="203" t="s">
        <v>80</v>
      </c>
      <c r="AY164" s="17" t="s">
        <v>166</v>
      </c>
      <c r="BE164" s="204">
        <f t="shared" ref="BE164:BE178" si="4">IF(N164="základní",J164,0)</f>
        <v>0</v>
      </c>
      <c r="BF164" s="204">
        <f t="shared" ref="BF164:BF178" si="5">IF(N164="snížená",J164,0)</f>
        <v>0</v>
      </c>
      <c r="BG164" s="204">
        <f t="shared" ref="BG164:BG178" si="6">IF(N164="zákl. přenesená",J164,0)</f>
        <v>0</v>
      </c>
      <c r="BH164" s="204">
        <f t="shared" ref="BH164:BH178" si="7">IF(N164="sníž. přenesená",J164,0)</f>
        <v>0</v>
      </c>
      <c r="BI164" s="204">
        <f t="shared" ref="BI164:BI178" si="8">IF(N164="nulová",J164,0)</f>
        <v>0</v>
      </c>
      <c r="BJ164" s="17" t="s">
        <v>78</v>
      </c>
      <c r="BK164" s="204">
        <f t="shared" ref="BK164:BK178" si="9">ROUND(I164*H164,2)</f>
        <v>0</v>
      </c>
      <c r="BL164" s="17" t="s">
        <v>173</v>
      </c>
      <c r="BM164" s="203" t="s">
        <v>1525</v>
      </c>
    </row>
    <row r="165" spans="1:65" s="2" customFormat="1" ht="16.5" customHeight="1">
      <c r="A165" s="34"/>
      <c r="B165" s="35"/>
      <c r="C165" s="241" t="s">
        <v>312</v>
      </c>
      <c r="D165" s="241" t="s">
        <v>345</v>
      </c>
      <c r="E165" s="242" t="s">
        <v>1341</v>
      </c>
      <c r="F165" s="243" t="s">
        <v>1342</v>
      </c>
      <c r="G165" s="244" t="s">
        <v>630</v>
      </c>
      <c r="H165" s="245">
        <v>1</v>
      </c>
      <c r="I165" s="246"/>
      <c r="J165" s="247">
        <f t="shared" si="0"/>
        <v>0</v>
      </c>
      <c r="K165" s="243" t="s">
        <v>172</v>
      </c>
      <c r="L165" s="248"/>
      <c r="M165" s="249" t="s">
        <v>19</v>
      </c>
      <c r="N165" s="250" t="s">
        <v>42</v>
      </c>
      <c r="O165" s="64"/>
      <c r="P165" s="201">
        <f t="shared" si="1"/>
        <v>0</v>
      </c>
      <c r="Q165" s="201">
        <v>5.0000000000000002E-5</v>
      </c>
      <c r="R165" s="201">
        <f t="shared" si="2"/>
        <v>5.0000000000000002E-5</v>
      </c>
      <c r="S165" s="201">
        <v>0</v>
      </c>
      <c r="T165" s="202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208</v>
      </c>
      <c r="AT165" s="203" t="s">
        <v>345</v>
      </c>
      <c r="AU165" s="203" t="s">
        <v>80</v>
      </c>
      <c r="AY165" s="17" t="s">
        <v>166</v>
      </c>
      <c r="BE165" s="204">
        <f t="shared" si="4"/>
        <v>0</v>
      </c>
      <c r="BF165" s="204">
        <f t="shared" si="5"/>
        <v>0</v>
      </c>
      <c r="BG165" s="204">
        <f t="shared" si="6"/>
        <v>0</v>
      </c>
      <c r="BH165" s="204">
        <f t="shared" si="7"/>
        <v>0</v>
      </c>
      <c r="BI165" s="204">
        <f t="shared" si="8"/>
        <v>0</v>
      </c>
      <c r="BJ165" s="17" t="s">
        <v>78</v>
      </c>
      <c r="BK165" s="204">
        <f t="shared" si="9"/>
        <v>0</v>
      </c>
      <c r="BL165" s="17" t="s">
        <v>173</v>
      </c>
      <c r="BM165" s="203" t="s">
        <v>1526</v>
      </c>
    </row>
    <row r="166" spans="1:65" s="2" customFormat="1" ht="33" customHeight="1">
      <c r="A166" s="34"/>
      <c r="B166" s="35"/>
      <c r="C166" s="192" t="s">
        <v>317</v>
      </c>
      <c r="D166" s="192" t="s">
        <v>168</v>
      </c>
      <c r="E166" s="193" t="s">
        <v>1344</v>
      </c>
      <c r="F166" s="194" t="s">
        <v>1345</v>
      </c>
      <c r="G166" s="195" t="s">
        <v>630</v>
      </c>
      <c r="H166" s="196">
        <v>2</v>
      </c>
      <c r="I166" s="197"/>
      <c r="J166" s="198">
        <f t="shared" si="0"/>
        <v>0</v>
      </c>
      <c r="K166" s="194" t="s">
        <v>172</v>
      </c>
      <c r="L166" s="39"/>
      <c r="M166" s="199" t="s">
        <v>19</v>
      </c>
      <c r="N166" s="200" t="s">
        <v>42</v>
      </c>
      <c r="O166" s="64"/>
      <c r="P166" s="201">
        <f t="shared" si="1"/>
        <v>0</v>
      </c>
      <c r="Q166" s="201">
        <v>0</v>
      </c>
      <c r="R166" s="201">
        <f t="shared" si="2"/>
        <v>0</v>
      </c>
      <c r="S166" s="201">
        <v>0</v>
      </c>
      <c r="T166" s="202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173</v>
      </c>
      <c r="AT166" s="203" t="s">
        <v>168</v>
      </c>
      <c r="AU166" s="203" t="s">
        <v>80</v>
      </c>
      <c r="AY166" s="17" t="s">
        <v>166</v>
      </c>
      <c r="BE166" s="204">
        <f t="shared" si="4"/>
        <v>0</v>
      </c>
      <c r="BF166" s="204">
        <f t="shared" si="5"/>
        <v>0</v>
      </c>
      <c r="BG166" s="204">
        <f t="shared" si="6"/>
        <v>0</v>
      </c>
      <c r="BH166" s="204">
        <f t="shared" si="7"/>
        <v>0</v>
      </c>
      <c r="BI166" s="204">
        <f t="shared" si="8"/>
        <v>0</v>
      </c>
      <c r="BJ166" s="17" t="s">
        <v>78</v>
      </c>
      <c r="BK166" s="204">
        <f t="shared" si="9"/>
        <v>0</v>
      </c>
      <c r="BL166" s="17" t="s">
        <v>173</v>
      </c>
      <c r="BM166" s="203" t="s">
        <v>1527</v>
      </c>
    </row>
    <row r="167" spans="1:65" s="2" customFormat="1" ht="16.5" customHeight="1">
      <c r="A167" s="34"/>
      <c r="B167" s="35"/>
      <c r="C167" s="241" t="s">
        <v>323</v>
      </c>
      <c r="D167" s="241" t="s">
        <v>345</v>
      </c>
      <c r="E167" s="242" t="s">
        <v>1347</v>
      </c>
      <c r="F167" s="243" t="s">
        <v>1348</v>
      </c>
      <c r="G167" s="244" t="s">
        <v>630</v>
      </c>
      <c r="H167" s="245">
        <v>2</v>
      </c>
      <c r="I167" s="246"/>
      <c r="J167" s="247">
        <f t="shared" si="0"/>
        <v>0</v>
      </c>
      <c r="K167" s="243" t="s">
        <v>172</v>
      </c>
      <c r="L167" s="248"/>
      <c r="M167" s="249" t="s">
        <v>19</v>
      </c>
      <c r="N167" s="250" t="s">
        <v>42</v>
      </c>
      <c r="O167" s="64"/>
      <c r="P167" s="201">
        <f t="shared" si="1"/>
        <v>0</v>
      </c>
      <c r="Q167" s="201">
        <v>8.0000000000000007E-5</v>
      </c>
      <c r="R167" s="201">
        <f t="shared" si="2"/>
        <v>1.6000000000000001E-4</v>
      </c>
      <c r="S167" s="201">
        <v>0</v>
      </c>
      <c r="T167" s="202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208</v>
      </c>
      <c r="AT167" s="203" t="s">
        <v>345</v>
      </c>
      <c r="AU167" s="203" t="s">
        <v>80</v>
      </c>
      <c r="AY167" s="17" t="s">
        <v>166</v>
      </c>
      <c r="BE167" s="204">
        <f t="shared" si="4"/>
        <v>0</v>
      </c>
      <c r="BF167" s="204">
        <f t="shared" si="5"/>
        <v>0</v>
      </c>
      <c r="BG167" s="204">
        <f t="shared" si="6"/>
        <v>0</v>
      </c>
      <c r="BH167" s="204">
        <f t="shared" si="7"/>
        <v>0</v>
      </c>
      <c r="BI167" s="204">
        <f t="shared" si="8"/>
        <v>0</v>
      </c>
      <c r="BJ167" s="17" t="s">
        <v>78</v>
      </c>
      <c r="BK167" s="204">
        <f t="shared" si="9"/>
        <v>0</v>
      </c>
      <c r="BL167" s="17" t="s">
        <v>173</v>
      </c>
      <c r="BM167" s="203" t="s">
        <v>1528</v>
      </c>
    </row>
    <row r="168" spans="1:65" s="2" customFormat="1" ht="33" customHeight="1">
      <c r="A168" s="34"/>
      <c r="B168" s="35"/>
      <c r="C168" s="192" t="s">
        <v>327</v>
      </c>
      <c r="D168" s="192" t="s">
        <v>168</v>
      </c>
      <c r="E168" s="193" t="s">
        <v>1529</v>
      </c>
      <c r="F168" s="194" t="s">
        <v>1530</v>
      </c>
      <c r="G168" s="195" t="s">
        <v>630</v>
      </c>
      <c r="H168" s="196">
        <v>1</v>
      </c>
      <c r="I168" s="197"/>
      <c r="J168" s="198">
        <f t="shared" si="0"/>
        <v>0</v>
      </c>
      <c r="K168" s="194" t="s">
        <v>172</v>
      </c>
      <c r="L168" s="39"/>
      <c r="M168" s="199" t="s">
        <v>19</v>
      </c>
      <c r="N168" s="200" t="s">
        <v>42</v>
      </c>
      <c r="O168" s="64"/>
      <c r="P168" s="201">
        <f t="shared" si="1"/>
        <v>0</v>
      </c>
      <c r="Q168" s="201">
        <v>0</v>
      </c>
      <c r="R168" s="201">
        <f t="shared" si="2"/>
        <v>0</v>
      </c>
      <c r="S168" s="201">
        <v>0</v>
      </c>
      <c r="T168" s="202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173</v>
      </c>
      <c r="AT168" s="203" t="s">
        <v>168</v>
      </c>
      <c r="AU168" s="203" t="s">
        <v>80</v>
      </c>
      <c r="AY168" s="17" t="s">
        <v>166</v>
      </c>
      <c r="BE168" s="204">
        <f t="shared" si="4"/>
        <v>0</v>
      </c>
      <c r="BF168" s="204">
        <f t="shared" si="5"/>
        <v>0</v>
      </c>
      <c r="BG168" s="204">
        <f t="shared" si="6"/>
        <v>0</v>
      </c>
      <c r="BH168" s="204">
        <f t="shared" si="7"/>
        <v>0</v>
      </c>
      <c r="BI168" s="204">
        <f t="shared" si="8"/>
        <v>0</v>
      </c>
      <c r="BJ168" s="17" t="s">
        <v>78</v>
      </c>
      <c r="BK168" s="204">
        <f t="shared" si="9"/>
        <v>0</v>
      </c>
      <c r="BL168" s="17" t="s">
        <v>173</v>
      </c>
      <c r="BM168" s="203" t="s">
        <v>1531</v>
      </c>
    </row>
    <row r="169" spans="1:65" s="2" customFormat="1" ht="21.75" customHeight="1">
      <c r="A169" s="34"/>
      <c r="B169" s="35"/>
      <c r="C169" s="241" t="s">
        <v>331</v>
      </c>
      <c r="D169" s="241" t="s">
        <v>345</v>
      </c>
      <c r="E169" s="242" t="s">
        <v>1532</v>
      </c>
      <c r="F169" s="243" t="s">
        <v>1533</v>
      </c>
      <c r="G169" s="244" t="s">
        <v>630</v>
      </c>
      <c r="H169" s="245">
        <v>1</v>
      </c>
      <c r="I169" s="246"/>
      <c r="J169" s="247">
        <f t="shared" si="0"/>
        <v>0</v>
      </c>
      <c r="K169" s="243" t="s">
        <v>172</v>
      </c>
      <c r="L169" s="248"/>
      <c r="M169" s="249" t="s">
        <v>19</v>
      </c>
      <c r="N169" s="250" t="s">
        <v>42</v>
      </c>
      <c r="O169" s="64"/>
      <c r="P169" s="201">
        <f t="shared" si="1"/>
        <v>0</v>
      </c>
      <c r="Q169" s="201">
        <v>9.2000000000000003E-4</v>
      </c>
      <c r="R169" s="201">
        <f t="shared" si="2"/>
        <v>9.2000000000000003E-4</v>
      </c>
      <c r="S169" s="201">
        <v>0</v>
      </c>
      <c r="T169" s="202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208</v>
      </c>
      <c r="AT169" s="203" t="s">
        <v>345</v>
      </c>
      <c r="AU169" s="203" t="s">
        <v>80</v>
      </c>
      <c r="AY169" s="17" t="s">
        <v>166</v>
      </c>
      <c r="BE169" s="204">
        <f t="shared" si="4"/>
        <v>0</v>
      </c>
      <c r="BF169" s="204">
        <f t="shared" si="5"/>
        <v>0</v>
      </c>
      <c r="BG169" s="204">
        <f t="shared" si="6"/>
        <v>0</v>
      </c>
      <c r="BH169" s="204">
        <f t="shared" si="7"/>
        <v>0</v>
      </c>
      <c r="BI169" s="204">
        <f t="shared" si="8"/>
        <v>0</v>
      </c>
      <c r="BJ169" s="17" t="s">
        <v>78</v>
      </c>
      <c r="BK169" s="204">
        <f t="shared" si="9"/>
        <v>0</v>
      </c>
      <c r="BL169" s="17" t="s">
        <v>173</v>
      </c>
      <c r="BM169" s="203" t="s">
        <v>1534</v>
      </c>
    </row>
    <row r="170" spans="1:65" s="2" customFormat="1" ht="21.75" customHeight="1">
      <c r="A170" s="34"/>
      <c r="B170" s="35"/>
      <c r="C170" s="192" t="s">
        <v>337</v>
      </c>
      <c r="D170" s="192" t="s">
        <v>168</v>
      </c>
      <c r="E170" s="193" t="s">
        <v>1535</v>
      </c>
      <c r="F170" s="194" t="s">
        <v>1536</v>
      </c>
      <c r="G170" s="195" t="s">
        <v>215</v>
      </c>
      <c r="H170" s="196">
        <v>3.5</v>
      </c>
      <c r="I170" s="197"/>
      <c r="J170" s="198">
        <f t="shared" si="0"/>
        <v>0</v>
      </c>
      <c r="K170" s="194" t="s">
        <v>172</v>
      </c>
      <c r="L170" s="39"/>
      <c r="M170" s="199" t="s">
        <v>19</v>
      </c>
      <c r="N170" s="200" t="s">
        <v>42</v>
      </c>
      <c r="O170" s="64"/>
      <c r="P170" s="201">
        <f t="shared" si="1"/>
        <v>0</v>
      </c>
      <c r="Q170" s="201">
        <v>0</v>
      </c>
      <c r="R170" s="201">
        <f t="shared" si="2"/>
        <v>0</v>
      </c>
      <c r="S170" s="201">
        <v>0</v>
      </c>
      <c r="T170" s="202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173</v>
      </c>
      <c r="AT170" s="203" t="s">
        <v>168</v>
      </c>
      <c r="AU170" s="203" t="s">
        <v>80</v>
      </c>
      <c r="AY170" s="17" t="s">
        <v>166</v>
      </c>
      <c r="BE170" s="204">
        <f t="shared" si="4"/>
        <v>0</v>
      </c>
      <c r="BF170" s="204">
        <f t="shared" si="5"/>
        <v>0</v>
      </c>
      <c r="BG170" s="204">
        <f t="shared" si="6"/>
        <v>0</v>
      </c>
      <c r="BH170" s="204">
        <f t="shared" si="7"/>
        <v>0</v>
      </c>
      <c r="BI170" s="204">
        <f t="shared" si="8"/>
        <v>0</v>
      </c>
      <c r="BJ170" s="17" t="s">
        <v>78</v>
      </c>
      <c r="BK170" s="204">
        <f t="shared" si="9"/>
        <v>0</v>
      </c>
      <c r="BL170" s="17" t="s">
        <v>173</v>
      </c>
      <c r="BM170" s="203" t="s">
        <v>1537</v>
      </c>
    </row>
    <row r="171" spans="1:65" s="2" customFormat="1" ht="16.5" customHeight="1">
      <c r="A171" s="34"/>
      <c r="B171" s="35"/>
      <c r="C171" s="192" t="s">
        <v>344</v>
      </c>
      <c r="D171" s="192" t="s">
        <v>168</v>
      </c>
      <c r="E171" s="193" t="s">
        <v>1538</v>
      </c>
      <c r="F171" s="194" t="s">
        <v>1539</v>
      </c>
      <c r="G171" s="195" t="s">
        <v>215</v>
      </c>
      <c r="H171" s="196">
        <v>3.5</v>
      </c>
      <c r="I171" s="197"/>
      <c r="J171" s="198">
        <f t="shared" si="0"/>
        <v>0</v>
      </c>
      <c r="K171" s="194" t="s">
        <v>172</v>
      </c>
      <c r="L171" s="39"/>
      <c r="M171" s="199" t="s">
        <v>19</v>
      </c>
      <c r="N171" s="200" t="s">
        <v>42</v>
      </c>
      <c r="O171" s="64"/>
      <c r="P171" s="201">
        <f t="shared" si="1"/>
        <v>0</v>
      </c>
      <c r="Q171" s="201">
        <v>0</v>
      </c>
      <c r="R171" s="201">
        <f t="shared" si="2"/>
        <v>0</v>
      </c>
      <c r="S171" s="201">
        <v>0</v>
      </c>
      <c r="T171" s="202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173</v>
      </c>
      <c r="AT171" s="203" t="s">
        <v>168</v>
      </c>
      <c r="AU171" s="203" t="s">
        <v>80</v>
      </c>
      <c r="AY171" s="17" t="s">
        <v>166</v>
      </c>
      <c r="BE171" s="204">
        <f t="shared" si="4"/>
        <v>0</v>
      </c>
      <c r="BF171" s="204">
        <f t="shared" si="5"/>
        <v>0</v>
      </c>
      <c r="BG171" s="204">
        <f t="shared" si="6"/>
        <v>0</v>
      </c>
      <c r="BH171" s="204">
        <f t="shared" si="7"/>
        <v>0</v>
      </c>
      <c r="BI171" s="204">
        <f t="shared" si="8"/>
        <v>0</v>
      </c>
      <c r="BJ171" s="17" t="s">
        <v>78</v>
      </c>
      <c r="BK171" s="204">
        <f t="shared" si="9"/>
        <v>0</v>
      </c>
      <c r="BL171" s="17" t="s">
        <v>173</v>
      </c>
      <c r="BM171" s="203" t="s">
        <v>1540</v>
      </c>
    </row>
    <row r="172" spans="1:65" s="2" customFormat="1" ht="33" customHeight="1">
      <c r="A172" s="34"/>
      <c r="B172" s="35"/>
      <c r="C172" s="192" t="s">
        <v>351</v>
      </c>
      <c r="D172" s="192" t="s">
        <v>168</v>
      </c>
      <c r="E172" s="193" t="s">
        <v>1541</v>
      </c>
      <c r="F172" s="194" t="s">
        <v>1542</v>
      </c>
      <c r="G172" s="195" t="s">
        <v>630</v>
      </c>
      <c r="H172" s="196">
        <v>1</v>
      </c>
      <c r="I172" s="197"/>
      <c r="J172" s="198">
        <f t="shared" si="0"/>
        <v>0</v>
      </c>
      <c r="K172" s="194" t="s">
        <v>172</v>
      </c>
      <c r="L172" s="39"/>
      <c r="M172" s="199" t="s">
        <v>19</v>
      </c>
      <c r="N172" s="200" t="s">
        <v>42</v>
      </c>
      <c r="O172" s="64"/>
      <c r="P172" s="201">
        <f t="shared" si="1"/>
        <v>0</v>
      </c>
      <c r="Q172" s="201">
        <v>2.0194927353000001</v>
      </c>
      <c r="R172" s="201">
        <f t="shared" si="2"/>
        <v>2.0194927353000001</v>
      </c>
      <c r="S172" s="201">
        <v>0</v>
      </c>
      <c r="T172" s="202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173</v>
      </c>
      <c r="AT172" s="203" t="s">
        <v>168</v>
      </c>
      <c r="AU172" s="203" t="s">
        <v>80</v>
      </c>
      <c r="AY172" s="17" t="s">
        <v>166</v>
      </c>
      <c r="BE172" s="204">
        <f t="shared" si="4"/>
        <v>0</v>
      </c>
      <c r="BF172" s="204">
        <f t="shared" si="5"/>
        <v>0</v>
      </c>
      <c r="BG172" s="204">
        <f t="shared" si="6"/>
        <v>0</v>
      </c>
      <c r="BH172" s="204">
        <f t="shared" si="7"/>
        <v>0</v>
      </c>
      <c r="BI172" s="204">
        <f t="shared" si="8"/>
        <v>0</v>
      </c>
      <c r="BJ172" s="17" t="s">
        <v>78</v>
      </c>
      <c r="BK172" s="204">
        <f t="shared" si="9"/>
        <v>0</v>
      </c>
      <c r="BL172" s="17" t="s">
        <v>173</v>
      </c>
      <c r="BM172" s="203" t="s">
        <v>1543</v>
      </c>
    </row>
    <row r="173" spans="1:65" s="2" customFormat="1" ht="21.75" customHeight="1">
      <c r="A173" s="34"/>
      <c r="B173" s="35"/>
      <c r="C173" s="241" t="s">
        <v>359</v>
      </c>
      <c r="D173" s="241" t="s">
        <v>345</v>
      </c>
      <c r="E173" s="242" t="s">
        <v>1544</v>
      </c>
      <c r="F173" s="243" t="s">
        <v>1545</v>
      </c>
      <c r="G173" s="244" t="s">
        <v>630</v>
      </c>
      <c r="H173" s="245">
        <v>1</v>
      </c>
      <c r="I173" s="246"/>
      <c r="J173" s="247">
        <f t="shared" si="0"/>
        <v>0</v>
      </c>
      <c r="K173" s="243" t="s">
        <v>172</v>
      </c>
      <c r="L173" s="248"/>
      <c r="M173" s="249" t="s">
        <v>19</v>
      </c>
      <c r="N173" s="250" t="s">
        <v>42</v>
      </c>
      <c r="O173" s="64"/>
      <c r="P173" s="201">
        <f t="shared" si="1"/>
        <v>0</v>
      </c>
      <c r="Q173" s="201">
        <v>6.5000000000000002E-2</v>
      </c>
      <c r="R173" s="201">
        <f t="shared" si="2"/>
        <v>6.5000000000000002E-2</v>
      </c>
      <c r="S173" s="201">
        <v>0</v>
      </c>
      <c r="T173" s="202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208</v>
      </c>
      <c r="AT173" s="203" t="s">
        <v>345</v>
      </c>
      <c r="AU173" s="203" t="s">
        <v>80</v>
      </c>
      <c r="AY173" s="17" t="s">
        <v>166</v>
      </c>
      <c r="BE173" s="204">
        <f t="shared" si="4"/>
        <v>0</v>
      </c>
      <c r="BF173" s="204">
        <f t="shared" si="5"/>
        <v>0</v>
      </c>
      <c r="BG173" s="204">
        <f t="shared" si="6"/>
        <v>0</v>
      </c>
      <c r="BH173" s="204">
        <f t="shared" si="7"/>
        <v>0</v>
      </c>
      <c r="BI173" s="204">
        <f t="shared" si="8"/>
        <v>0</v>
      </c>
      <c r="BJ173" s="17" t="s">
        <v>78</v>
      </c>
      <c r="BK173" s="204">
        <f t="shared" si="9"/>
        <v>0</v>
      </c>
      <c r="BL173" s="17" t="s">
        <v>173</v>
      </c>
      <c r="BM173" s="203" t="s">
        <v>1546</v>
      </c>
    </row>
    <row r="174" spans="1:65" s="2" customFormat="1" ht="21.75" customHeight="1">
      <c r="A174" s="34"/>
      <c r="B174" s="35"/>
      <c r="C174" s="192" t="s">
        <v>365</v>
      </c>
      <c r="D174" s="192" t="s">
        <v>168</v>
      </c>
      <c r="E174" s="193" t="s">
        <v>696</v>
      </c>
      <c r="F174" s="194" t="s">
        <v>697</v>
      </c>
      <c r="G174" s="195" t="s">
        <v>630</v>
      </c>
      <c r="H174" s="196">
        <v>1</v>
      </c>
      <c r="I174" s="197"/>
      <c r="J174" s="198">
        <f t="shared" si="0"/>
        <v>0</v>
      </c>
      <c r="K174" s="194" t="s">
        <v>172</v>
      </c>
      <c r="L174" s="39"/>
      <c r="M174" s="199" t="s">
        <v>19</v>
      </c>
      <c r="N174" s="200" t="s">
        <v>42</v>
      </c>
      <c r="O174" s="64"/>
      <c r="P174" s="201">
        <f t="shared" si="1"/>
        <v>0</v>
      </c>
      <c r="Q174" s="201">
        <v>0.217338</v>
      </c>
      <c r="R174" s="201">
        <f t="shared" si="2"/>
        <v>0.217338</v>
      </c>
      <c r="S174" s="201">
        <v>0</v>
      </c>
      <c r="T174" s="202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173</v>
      </c>
      <c r="AT174" s="203" t="s">
        <v>168</v>
      </c>
      <c r="AU174" s="203" t="s">
        <v>80</v>
      </c>
      <c r="AY174" s="17" t="s">
        <v>166</v>
      </c>
      <c r="BE174" s="204">
        <f t="shared" si="4"/>
        <v>0</v>
      </c>
      <c r="BF174" s="204">
        <f t="shared" si="5"/>
        <v>0</v>
      </c>
      <c r="BG174" s="204">
        <f t="shared" si="6"/>
        <v>0</v>
      </c>
      <c r="BH174" s="204">
        <f t="shared" si="7"/>
        <v>0</v>
      </c>
      <c r="BI174" s="204">
        <f t="shared" si="8"/>
        <v>0</v>
      </c>
      <c r="BJ174" s="17" t="s">
        <v>78</v>
      </c>
      <c r="BK174" s="204">
        <f t="shared" si="9"/>
        <v>0</v>
      </c>
      <c r="BL174" s="17" t="s">
        <v>173</v>
      </c>
      <c r="BM174" s="203" t="s">
        <v>1547</v>
      </c>
    </row>
    <row r="175" spans="1:65" s="2" customFormat="1" ht="21.75" customHeight="1">
      <c r="A175" s="34"/>
      <c r="B175" s="35"/>
      <c r="C175" s="241" t="s">
        <v>370</v>
      </c>
      <c r="D175" s="241" t="s">
        <v>345</v>
      </c>
      <c r="E175" s="242" t="s">
        <v>1548</v>
      </c>
      <c r="F175" s="243" t="s">
        <v>1549</v>
      </c>
      <c r="G175" s="244" t="s">
        <v>630</v>
      </c>
      <c r="H175" s="245">
        <v>1</v>
      </c>
      <c r="I175" s="246"/>
      <c r="J175" s="247">
        <f t="shared" si="0"/>
        <v>0</v>
      </c>
      <c r="K175" s="243" t="s">
        <v>172</v>
      </c>
      <c r="L175" s="248"/>
      <c r="M175" s="249" t="s">
        <v>19</v>
      </c>
      <c r="N175" s="250" t="s">
        <v>42</v>
      </c>
      <c r="O175" s="64"/>
      <c r="P175" s="201">
        <f t="shared" si="1"/>
        <v>0</v>
      </c>
      <c r="Q175" s="201">
        <v>0.19600000000000001</v>
      </c>
      <c r="R175" s="201">
        <f t="shared" si="2"/>
        <v>0.19600000000000001</v>
      </c>
      <c r="S175" s="201">
        <v>0</v>
      </c>
      <c r="T175" s="202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208</v>
      </c>
      <c r="AT175" s="203" t="s">
        <v>345</v>
      </c>
      <c r="AU175" s="203" t="s">
        <v>80</v>
      </c>
      <c r="AY175" s="17" t="s">
        <v>166</v>
      </c>
      <c r="BE175" s="204">
        <f t="shared" si="4"/>
        <v>0</v>
      </c>
      <c r="BF175" s="204">
        <f t="shared" si="5"/>
        <v>0</v>
      </c>
      <c r="BG175" s="204">
        <f t="shared" si="6"/>
        <v>0</v>
      </c>
      <c r="BH175" s="204">
        <f t="shared" si="7"/>
        <v>0</v>
      </c>
      <c r="BI175" s="204">
        <f t="shared" si="8"/>
        <v>0</v>
      </c>
      <c r="BJ175" s="17" t="s">
        <v>78</v>
      </c>
      <c r="BK175" s="204">
        <f t="shared" si="9"/>
        <v>0</v>
      </c>
      <c r="BL175" s="17" t="s">
        <v>173</v>
      </c>
      <c r="BM175" s="203" t="s">
        <v>1550</v>
      </c>
    </row>
    <row r="176" spans="1:65" s="2" customFormat="1" ht="21.75" customHeight="1">
      <c r="A176" s="34"/>
      <c r="B176" s="35"/>
      <c r="C176" s="192" t="s">
        <v>374</v>
      </c>
      <c r="D176" s="192" t="s">
        <v>168</v>
      </c>
      <c r="E176" s="193" t="s">
        <v>1432</v>
      </c>
      <c r="F176" s="194" t="s">
        <v>1433</v>
      </c>
      <c r="G176" s="195" t="s">
        <v>630</v>
      </c>
      <c r="H176" s="196">
        <v>1</v>
      </c>
      <c r="I176" s="197"/>
      <c r="J176" s="198">
        <f t="shared" si="0"/>
        <v>0</v>
      </c>
      <c r="K176" s="194" t="s">
        <v>172</v>
      </c>
      <c r="L176" s="39"/>
      <c r="M176" s="199" t="s">
        <v>19</v>
      </c>
      <c r="N176" s="200" t="s">
        <v>42</v>
      </c>
      <c r="O176" s="64"/>
      <c r="P176" s="201">
        <f t="shared" si="1"/>
        <v>0</v>
      </c>
      <c r="Q176" s="201">
        <v>1.5799999999999999E-4</v>
      </c>
      <c r="R176" s="201">
        <f t="shared" si="2"/>
        <v>1.5799999999999999E-4</v>
      </c>
      <c r="S176" s="201">
        <v>0</v>
      </c>
      <c r="T176" s="202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173</v>
      </c>
      <c r="AT176" s="203" t="s">
        <v>168</v>
      </c>
      <c r="AU176" s="203" t="s">
        <v>80</v>
      </c>
      <c r="AY176" s="17" t="s">
        <v>166</v>
      </c>
      <c r="BE176" s="204">
        <f t="shared" si="4"/>
        <v>0</v>
      </c>
      <c r="BF176" s="204">
        <f t="shared" si="5"/>
        <v>0</v>
      </c>
      <c r="BG176" s="204">
        <f t="shared" si="6"/>
        <v>0</v>
      </c>
      <c r="BH176" s="204">
        <f t="shared" si="7"/>
        <v>0</v>
      </c>
      <c r="BI176" s="204">
        <f t="shared" si="8"/>
        <v>0</v>
      </c>
      <c r="BJ176" s="17" t="s">
        <v>78</v>
      </c>
      <c r="BK176" s="204">
        <f t="shared" si="9"/>
        <v>0</v>
      </c>
      <c r="BL176" s="17" t="s">
        <v>173</v>
      </c>
      <c r="BM176" s="203" t="s">
        <v>1551</v>
      </c>
    </row>
    <row r="177" spans="1:65" s="2" customFormat="1" ht="16.5" customHeight="1">
      <c r="A177" s="34"/>
      <c r="B177" s="35"/>
      <c r="C177" s="192" t="s">
        <v>378</v>
      </c>
      <c r="D177" s="192" t="s">
        <v>168</v>
      </c>
      <c r="E177" s="193" t="s">
        <v>1435</v>
      </c>
      <c r="F177" s="194" t="s">
        <v>1436</v>
      </c>
      <c r="G177" s="195" t="s">
        <v>215</v>
      </c>
      <c r="H177" s="196">
        <v>3.5</v>
      </c>
      <c r="I177" s="197"/>
      <c r="J177" s="198">
        <f t="shared" si="0"/>
        <v>0</v>
      </c>
      <c r="K177" s="194" t="s">
        <v>172</v>
      </c>
      <c r="L177" s="39"/>
      <c r="M177" s="199" t="s">
        <v>19</v>
      </c>
      <c r="N177" s="200" t="s">
        <v>42</v>
      </c>
      <c r="O177" s="64"/>
      <c r="P177" s="201">
        <f t="shared" si="1"/>
        <v>0</v>
      </c>
      <c r="Q177" s="201">
        <v>1.9536E-4</v>
      </c>
      <c r="R177" s="201">
        <f t="shared" si="2"/>
        <v>6.8376000000000005E-4</v>
      </c>
      <c r="S177" s="201">
        <v>0</v>
      </c>
      <c r="T177" s="202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173</v>
      </c>
      <c r="AT177" s="203" t="s">
        <v>168</v>
      </c>
      <c r="AU177" s="203" t="s">
        <v>80</v>
      </c>
      <c r="AY177" s="17" t="s">
        <v>166</v>
      </c>
      <c r="BE177" s="204">
        <f t="shared" si="4"/>
        <v>0</v>
      </c>
      <c r="BF177" s="204">
        <f t="shared" si="5"/>
        <v>0</v>
      </c>
      <c r="BG177" s="204">
        <f t="shared" si="6"/>
        <v>0</v>
      </c>
      <c r="BH177" s="204">
        <f t="shared" si="7"/>
        <v>0</v>
      </c>
      <c r="BI177" s="204">
        <f t="shared" si="8"/>
        <v>0</v>
      </c>
      <c r="BJ177" s="17" t="s">
        <v>78</v>
      </c>
      <c r="BK177" s="204">
        <f t="shared" si="9"/>
        <v>0</v>
      </c>
      <c r="BL177" s="17" t="s">
        <v>173</v>
      </c>
      <c r="BM177" s="203" t="s">
        <v>1552</v>
      </c>
    </row>
    <row r="178" spans="1:65" s="2" customFormat="1" ht="16.5" customHeight="1">
      <c r="A178" s="34"/>
      <c r="B178" s="35"/>
      <c r="C178" s="192" t="s">
        <v>384</v>
      </c>
      <c r="D178" s="192" t="s">
        <v>168</v>
      </c>
      <c r="E178" s="193" t="s">
        <v>1438</v>
      </c>
      <c r="F178" s="194" t="s">
        <v>1439</v>
      </c>
      <c r="G178" s="195" t="s">
        <v>215</v>
      </c>
      <c r="H178" s="196">
        <v>3.5</v>
      </c>
      <c r="I178" s="197"/>
      <c r="J178" s="198">
        <f t="shared" si="0"/>
        <v>0</v>
      </c>
      <c r="K178" s="194" t="s">
        <v>172</v>
      </c>
      <c r="L178" s="39"/>
      <c r="M178" s="199" t="s">
        <v>19</v>
      </c>
      <c r="N178" s="200" t="s">
        <v>42</v>
      </c>
      <c r="O178" s="64"/>
      <c r="P178" s="201">
        <f t="shared" si="1"/>
        <v>0</v>
      </c>
      <c r="Q178" s="201">
        <v>1.26E-4</v>
      </c>
      <c r="R178" s="201">
        <f t="shared" si="2"/>
        <v>4.4099999999999999E-4</v>
      </c>
      <c r="S178" s="201">
        <v>0</v>
      </c>
      <c r="T178" s="202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173</v>
      </c>
      <c r="AT178" s="203" t="s">
        <v>168</v>
      </c>
      <c r="AU178" s="203" t="s">
        <v>80</v>
      </c>
      <c r="AY178" s="17" t="s">
        <v>166</v>
      </c>
      <c r="BE178" s="204">
        <f t="shared" si="4"/>
        <v>0</v>
      </c>
      <c r="BF178" s="204">
        <f t="shared" si="5"/>
        <v>0</v>
      </c>
      <c r="BG178" s="204">
        <f t="shared" si="6"/>
        <v>0</v>
      </c>
      <c r="BH178" s="204">
        <f t="shared" si="7"/>
        <v>0</v>
      </c>
      <c r="BI178" s="204">
        <f t="shared" si="8"/>
        <v>0</v>
      </c>
      <c r="BJ178" s="17" t="s">
        <v>78</v>
      </c>
      <c r="BK178" s="204">
        <f t="shared" si="9"/>
        <v>0</v>
      </c>
      <c r="BL178" s="17" t="s">
        <v>173</v>
      </c>
      <c r="BM178" s="203" t="s">
        <v>1553</v>
      </c>
    </row>
    <row r="179" spans="1:65" s="12" customFormat="1" ht="22.9" customHeight="1">
      <c r="B179" s="176"/>
      <c r="C179" s="177"/>
      <c r="D179" s="178" t="s">
        <v>70</v>
      </c>
      <c r="E179" s="190" t="s">
        <v>212</v>
      </c>
      <c r="F179" s="190" t="s">
        <v>731</v>
      </c>
      <c r="G179" s="177"/>
      <c r="H179" s="177"/>
      <c r="I179" s="180"/>
      <c r="J179" s="191">
        <f>BK179</f>
        <v>0</v>
      </c>
      <c r="K179" s="177"/>
      <c r="L179" s="182"/>
      <c r="M179" s="183"/>
      <c r="N179" s="184"/>
      <c r="O179" s="184"/>
      <c r="P179" s="185">
        <f>SUM(P180:P184)</f>
        <v>0</v>
      </c>
      <c r="Q179" s="184"/>
      <c r="R179" s="185">
        <f>SUM(R180:R184)</f>
        <v>7.2999999999999995E-2</v>
      </c>
      <c r="S179" s="184"/>
      <c r="T179" s="186">
        <f>SUM(T180:T184)</f>
        <v>0</v>
      </c>
      <c r="AR179" s="187" t="s">
        <v>78</v>
      </c>
      <c r="AT179" s="188" t="s">
        <v>70</v>
      </c>
      <c r="AU179" s="188" t="s">
        <v>78</v>
      </c>
      <c r="AY179" s="187" t="s">
        <v>166</v>
      </c>
      <c r="BK179" s="189">
        <f>SUM(BK180:BK184)</f>
        <v>0</v>
      </c>
    </row>
    <row r="180" spans="1:65" s="2" customFormat="1" ht="21.75" customHeight="1">
      <c r="A180" s="34"/>
      <c r="B180" s="35"/>
      <c r="C180" s="192" t="s">
        <v>389</v>
      </c>
      <c r="D180" s="192" t="s">
        <v>168</v>
      </c>
      <c r="E180" s="193" t="s">
        <v>1140</v>
      </c>
      <c r="F180" s="194" t="s">
        <v>1141</v>
      </c>
      <c r="G180" s="195" t="s">
        <v>630</v>
      </c>
      <c r="H180" s="196">
        <v>1</v>
      </c>
      <c r="I180" s="197"/>
      <c r="J180" s="198">
        <f>ROUND(I180*H180,2)</f>
        <v>0</v>
      </c>
      <c r="K180" s="194" t="s">
        <v>172</v>
      </c>
      <c r="L180" s="39"/>
      <c r="M180" s="199" t="s">
        <v>19</v>
      </c>
      <c r="N180" s="200" t="s">
        <v>42</v>
      </c>
      <c r="O180" s="64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173</v>
      </c>
      <c r="AT180" s="203" t="s">
        <v>168</v>
      </c>
      <c r="AU180" s="203" t="s">
        <v>80</v>
      </c>
      <c r="AY180" s="17" t="s">
        <v>166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78</v>
      </c>
      <c r="BK180" s="204">
        <f>ROUND(I180*H180,2)</f>
        <v>0</v>
      </c>
      <c r="BL180" s="17" t="s">
        <v>173</v>
      </c>
      <c r="BM180" s="203" t="s">
        <v>1554</v>
      </c>
    </row>
    <row r="181" spans="1:65" s="13" customFormat="1" ht="11.25">
      <c r="B181" s="209"/>
      <c r="C181" s="210"/>
      <c r="D181" s="205" t="s">
        <v>177</v>
      </c>
      <c r="E181" s="211" t="s">
        <v>19</v>
      </c>
      <c r="F181" s="212" t="s">
        <v>1555</v>
      </c>
      <c r="G181" s="210"/>
      <c r="H181" s="211" t="s">
        <v>19</v>
      </c>
      <c r="I181" s="213"/>
      <c r="J181" s="210"/>
      <c r="K181" s="210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177</v>
      </c>
      <c r="AU181" s="218" t="s">
        <v>80</v>
      </c>
      <c r="AV181" s="13" t="s">
        <v>78</v>
      </c>
      <c r="AW181" s="13" t="s">
        <v>33</v>
      </c>
      <c r="AX181" s="13" t="s">
        <v>71</v>
      </c>
      <c r="AY181" s="218" t="s">
        <v>166</v>
      </c>
    </row>
    <row r="182" spans="1:65" s="14" customFormat="1" ht="11.25">
      <c r="B182" s="219"/>
      <c r="C182" s="220"/>
      <c r="D182" s="205" t="s">
        <v>177</v>
      </c>
      <c r="E182" s="221" t="s">
        <v>19</v>
      </c>
      <c r="F182" s="222" t="s">
        <v>78</v>
      </c>
      <c r="G182" s="220"/>
      <c r="H182" s="223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177</v>
      </c>
      <c r="AU182" s="229" t="s">
        <v>80</v>
      </c>
      <c r="AV182" s="14" t="s">
        <v>80</v>
      </c>
      <c r="AW182" s="14" t="s">
        <v>33</v>
      </c>
      <c r="AX182" s="14" t="s">
        <v>78</v>
      </c>
      <c r="AY182" s="229" t="s">
        <v>166</v>
      </c>
    </row>
    <row r="183" spans="1:65" s="2" customFormat="1" ht="16.5" customHeight="1">
      <c r="A183" s="34"/>
      <c r="B183" s="35"/>
      <c r="C183" s="241" t="s">
        <v>393</v>
      </c>
      <c r="D183" s="241" t="s">
        <v>345</v>
      </c>
      <c r="E183" s="242" t="s">
        <v>1556</v>
      </c>
      <c r="F183" s="243" t="s">
        <v>1557</v>
      </c>
      <c r="G183" s="244" t="s">
        <v>630</v>
      </c>
      <c r="H183" s="245">
        <v>1</v>
      </c>
      <c r="I183" s="246"/>
      <c r="J183" s="247">
        <f>ROUND(I183*H183,2)</f>
        <v>0</v>
      </c>
      <c r="K183" s="243" t="s">
        <v>172</v>
      </c>
      <c r="L183" s="248"/>
      <c r="M183" s="249" t="s">
        <v>19</v>
      </c>
      <c r="N183" s="250" t="s">
        <v>42</v>
      </c>
      <c r="O183" s="64"/>
      <c r="P183" s="201">
        <f>O183*H183</f>
        <v>0</v>
      </c>
      <c r="Q183" s="201">
        <v>7.2999999999999995E-2</v>
      </c>
      <c r="R183" s="201">
        <f>Q183*H183</f>
        <v>7.2999999999999995E-2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208</v>
      </c>
      <c r="AT183" s="203" t="s">
        <v>345</v>
      </c>
      <c r="AU183" s="203" t="s">
        <v>80</v>
      </c>
      <c r="AY183" s="17" t="s">
        <v>166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78</v>
      </c>
      <c r="BK183" s="204">
        <f>ROUND(I183*H183,2)</f>
        <v>0</v>
      </c>
      <c r="BL183" s="17" t="s">
        <v>173</v>
      </c>
      <c r="BM183" s="203" t="s">
        <v>1558</v>
      </c>
    </row>
    <row r="184" spans="1:65" s="2" customFormat="1" ht="19.5">
      <c r="A184" s="34"/>
      <c r="B184" s="35"/>
      <c r="C184" s="36"/>
      <c r="D184" s="205" t="s">
        <v>175</v>
      </c>
      <c r="E184" s="36"/>
      <c r="F184" s="206" t="s">
        <v>1559</v>
      </c>
      <c r="G184" s="36"/>
      <c r="H184" s="36"/>
      <c r="I184" s="115"/>
      <c r="J184" s="36"/>
      <c r="K184" s="36"/>
      <c r="L184" s="39"/>
      <c r="M184" s="207"/>
      <c r="N184" s="208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175</v>
      </c>
      <c r="AU184" s="17" t="s">
        <v>80</v>
      </c>
    </row>
    <row r="185" spans="1:65" s="12" customFormat="1" ht="22.9" customHeight="1">
      <c r="B185" s="176"/>
      <c r="C185" s="177"/>
      <c r="D185" s="178" t="s">
        <v>70</v>
      </c>
      <c r="E185" s="190" t="s">
        <v>872</v>
      </c>
      <c r="F185" s="190" t="s">
        <v>873</v>
      </c>
      <c r="G185" s="177"/>
      <c r="H185" s="177"/>
      <c r="I185" s="180"/>
      <c r="J185" s="191">
        <f>BK185</f>
        <v>0</v>
      </c>
      <c r="K185" s="177"/>
      <c r="L185" s="182"/>
      <c r="M185" s="183"/>
      <c r="N185" s="184"/>
      <c r="O185" s="184"/>
      <c r="P185" s="185">
        <f>P186</f>
        <v>0</v>
      </c>
      <c r="Q185" s="184"/>
      <c r="R185" s="185">
        <f>R186</f>
        <v>0</v>
      </c>
      <c r="S185" s="184"/>
      <c r="T185" s="186">
        <f>T186</f>
        <v>0</v>
      </c>
      <c r="AR185" s="187" t="s">
        <v>78</v>
      </c>
      <c r="AT185" s="188" t="s">
        <v>70</v>
      </c>
      <c r="AU185" s="188" t="s">
        <v>78</v>
      </c>
      <c r="AY185" s="187" t="s">
        <v>166</v>
      </c>
      <c r="BK185" s="189">
        <f>BK186</f>
        <v>0</v>
      </c>
    </row>
    <row r="186" spans="1:65" s="2" customFormat="1" ht="44.25" customHeight="1">
      <c r="A186" s="34"/>
      <c r="B186" s="35"/>
      <c r="C186" s="192" t="s">
        <v>398</v>
      </c>
      <c r="D186" s="192" t="s">
        <v>168</v>
      </c>
      <c r="E186" s="193" t="s">
        <v>1460</v>
      </c>
      <c r="F186" s="194" t="s">
        <v>1461</v>
      </c>
      <c r="G186" s="195" t="s">
        <v>334</v>
      </c>
      <c r="H186" s="196">
        <v>17.402000000000001</v>
      </c>
      <c r="I186" s="197"/>
      <c r="J186" s="198">
        <f>ROUND(I186*H186,2)</f>
        <v>0</v>
      </c>
      <c r="K186" s="194" t="s">
        <v>172</v>
      </c>
      <c r="L186" s="39"/>
      <c r="M186" s="199" t="s">
        <v>19</v>
      </c>
      <c r="N186" s="200" t="s">
        <v>42</v>
      </c>
      <c r="O186" s="64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173</v>
      </c>
      <c r="AT186" s="203" t="s">
        <v>168</v>
      </c>
      <c r="AU186" s="203" t="s">
        <v>80</v>
      </c>
      <c r="AY186" s="17" t="s">
        <v>166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78</v>
      </c>
      <c r="BK186" s="204">
        <f>ROUND(I186*H186,2)</f>
        <v>0</v>
      </c>
      <c r="BL186" s="17" t="s">
        <v>173</v>
      </c>
      <c r="BM186" s="203" t="s">
        <v>1560</v>
      </c>
    </row>
    <row r="187" spans="1:65" s="12" customFormat="1" ht="25.9" customHeight="1">
      <c r="B187" s="176"/>
      <c r="C187" s="177"/>
      <c r="D187" s="178" t="s">
        <v>70</v>
      </c>
      <c r="E187" s="179" t="s">
        <v>878</v>
      </c>
      <c r="F187" s="179" t="s">
        <v>879</v>
      </c>
      <c r="G187" s="177"/>
      <c r="H187" s="177"/>
      <c r="I187" s="180"/>
      <c r="J187" s="181">
        <f>BK187</f>
        <v>0</v>
      </c>
      <c r="K187" s="177"/>
      <c r="L187" s="182"/>
      <c r="M187" s="183"/>
      <c r="N187" s="184"/>
      <c r="O187" s="184"/>
      <c r="P187" s="185">
        <f>P188</f>
        <v>0</v>
      </c>
      <c r="Q187" s="184"/>
      <c r="R187" s="185">
        <f>R188</f>
        <v>6.1700000000000001E-3</v>
      </c>
      <c r="S187" s="184"/>
      <c r="T187" s="186">
        <f>T188</f>
        <v>0</v>
      </c>
      <c r="AR187" s="187" t="s">
        <v>80</v>
      </c>
      <c r="AT187" s="188" t="s">
        <v>70</v>
      </c>
      <c r="AU187" s="188" t="s">
        <v>71</v>
      </c>
      <c r="AY187" s="187" t="s">
        <v>166</v>
      </c>
      <c r="BK187" s="189">
        <f>BK188</f>
        <v>0</v>
      </c>
    </row>
    <row r="188" spans="1:65" s="12" customFormat="1" ht="22.9" customHeight="1">
      <c r="B188" s="176"/>
      <c r="C188" s="177"/>
      <c r="D188" s="178" t="s">
        <v>70</v>
      </c>
      <c r="E188" s="190" t="s">
        <v>1561</v>
      </c>
      <c r="F188" s="190" t="s">
        <v>1562</v>
      </c>
      <c r="G188" s="177"/>
      <c r="H188" s="177"/>
      <c r="I188" s="180"/>
      <c r="J188" s="191">
        <f>BK188</f>
        <v>0</v>
      </c>
      <c r="K188" s="177"/>
      <c r="L188" s="182"/>
      <c r="M188" s="183"/>
      <c r="N188" s="184"/>
      <c r="O188" s="184"/>
      <c r="P188" s="185">
        <f>P189</f>
        <v>0</v>
      </c>
      <c r="Q188" s="184"/>
      <c r="R188" s="185">
        <f>R189</f>
        <v>6.1700000000000001E-3</v>
      </c>
      <c r="S188" s="184"/>
      <c r="T188" s="186">
        <f>T189</f>
        <v>0</v>
      </c>
      <c r="AR188" s="187" t="s">
        <v>80</v>
      </c>
      <c r="AT188" s="188" t="s">
        <v>70</v>
      </c>
      <c r="AU188" s="188" t="s">
        <v>78</v>
      </c>
      <c r="AY188" s="187" t="s">
        <v>166</v>
      </c>
      <c r="BK188" s="189">
        <f>BK189</f>
        <v>0</v>
      </c>
    </row>
    <row r="189" spans="1:65" s="2" customFormat="1" ht="16.5" customHeight="1">
      <c r="A189" s="34"/>
      <c r="B189" s="35"/>
      <c r="C189" s="192" t="s">
        <v>403</v>
      </c>
      <c r="D189" s="192" t="s">
        <v>168</v>
      </c>
      <c r="E189" s="193" t="s">
        <v>1563</v>
      </c>
      <c r="F189" s="194" t="s">
        <v>1564</v>
      </c>
      <c r="G189" s="195" t="s">
        <v>1565</v>
      </c>
      <c r="H189" s="196">
        <v>1</v>
      </c>
      <c r="I189" s="197"/>
      <c r="J189" s="198">
        <f>ROUND(I189*H189,2)</f>
        <v>0</v>
      </c>
      <c r="K189" s="194" t="s">
        <v>172</v>
      </c>
      <c r="L189" s="39"/>
      <c r="M189" s="258" t="s">
        <v>19</v>
      </c>
      <c r="N189" s="259" t="s">
        <v>42</v>
      </c>
      <c r="O189" s="253"/>
      <c r="P189" s="260">
        <f>O189*H189</f>
        <v>0</v>
      </c>
      <c r="Q189" s="260">
        <v>6.1700000000000001E-3</v>
      </c>
      <c r="R189" s="260">
        <f>Q189*H189</f>
        <v>6.1700000000000001E-3</v>
      </c>
      <c r="S189" s="260">
        <v>0</v>
      </c>
      <c r="T189" s="26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250</v>
      </c>
      <c r="AT189" s="203" t="s">
        <v>168</v>
      </c>
      <c r="AU189" s="203" t="s">
        <v>80</v>
      </c>
      <c r="AY189" s="17" t="s">
        <v>166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78</v>
      </c>
      <c r="BK189" s="204">
        <f>ROUND(I189*H189,2)</f>
        <v>0</v>
      </c>
      <c r="BL189" s="17" t="s">
        <v>250</v>
      </c>
      <c r="BM189" s="203" t="s">
        <v>1566</v>
      </c>
    </row>
    <row r="190" spans="1:65" s="2" customFormat="1" ht="6.95" customHeight="1">
      <c r="A190" s="34"/>
      <c r="B190" s="47"/>
      <c r="C190" s="48"/>
      <c r="D190" s="48"/>
      <c r="E190" s="48"/>
      <c r="F190" s="48"/>
      <c r="G190" s="48"/>
      <c r="H190" s="48"/>
      <c r="I190" s="142"/>
      <c r="J190" s="48"/>
      <c r="K190" s="48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keKF7PcJem9N+OepXz/8gusCK80SpXiFLsZ4EHPYJ0Jfy+W79aBRnGHiO00cdThlUggWowSVJFm+TKfVifrOzA==" saltValue="N6UPjrFKJbJ91/MdTeGpt4HcdKdX6+8JJVGpZjcGveyrXvkpRzzpJ3zIjycqB7jnD4Sh3wXSQ7hBmo5CtSmHqg==" spinCount="100000" sheet="1" objects="1" scenarios="1" formatColumns="0" formatRows="0" autoFilter="0"/>
  <autoFilter ref="C87:K18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SO 101.1.a - Zpevněné plo...</vt:lpstr>
      <vt:lpstr>SO 101.1.b - Zpevněné plo...</vt:lpstr>
      <vt:lpstr>SO 101.2 - Sanace zpevněn...</vt:lpstr>
      <vt:lpstr>SO 101.3 - Trvalé dopravn...</vt:lpstr>
      <vt:lpstr>SO 101.4 - Mobiliář</vt:lpstr>
      <vt:lpstr>SO 101.5 - Ochrana stávaj...</vt:lpstr>
      <vt:lpstr>SO 301 - Přeložka vodovodu</vt:lpstr>
      <vt:lpstr>SO 302 - Pítko</vt:lpstr>
      <vt:lpstr>SO 401 - Veřejné osvětlení</vt:lpstr>
      <vt:lpstr>SO 402 - Elektrické napoj...</vt:lpstr>
      <vt:lpstr>SO 403 - Přemístění kamery</vt:lpstr>
      <vt:lpstr>SO 404 - Veřejné osvětlen...</vt:lpstr>
      <vt:lpstr>SO 801 - Vegetační úpravy</vt:lpstr>
      <vt:lpstr>VRN - Vedlejší rozpočtové...</vt:lpstr>
      <vt:lpstr>'Rekapitulace stavby'!Názvy_tisku</vt:lpstr>
      <vt:lpstr>'SO 101.1.a - Zpevněné plo...'!Názvy_tisku</vt:lpstr>
      <vt:lpstr>'SO 101.1.b - Zpevněné plo...'!Názvy_tisku</vt:lpstr>
      <vt:lpstr>'SO 101.2 - Sanace zpevněn...'!Názvy_tisku</vt:lpstr>
      <vt:lpstr>'SO 101.3 - Trvalé dopravn...'!Názvy_tisku</vt:lpstr>
      <vt:lpstr>'SO 101.4 - Mobiliář'!Názvy_tisku</vt:lpstr>
      <vt:lpstr>'SO 101.5 - Ochrana stávaj...'!Názvy_tisku</vt:lpstr>
      <vt:lpstr>'SO 301 - Přeložka vodovodu'!Názvy_tisku</vt:lpstr>
      <vt:lpstr>'SO 302 - Pítko'!Názvy_tisku</vt:lpstr>
      <vt:lpstr>'SO 401 - Veřejné osvětlení'!Názvy_tisku</vt:lpstr>
      <vt:lpstr>'SO 402 - Elektrické napoj...'!Názvy_tisku</vt:lpstr>
      <vt:lpstr>'SO 403 - Přemístění kamery'!Názvy_tisku</vt:lpstr>
      <vt:lpstr>'SO 404 - Veřejné osvětlen...'!Názvy_tisku</vt:lpstr>
      <vt:lpstr>'SO 801 - Vegetační úpravy'!Názvy_tisku</vt:lpstr>
      <vt:lpstr>'VRN - Vedlejší rozpočtové...'!Názvy_tisku</vt:lpstr>
      <vt:lpstr>'Rekapitulace stavby'!Oblast_tisku</vt:lpstr>
      <vt:lpstr>'SO 101.1.a - Zpevněné plo...'!Oblast_tisku</vt:lpstr>
      <vt:lpstr>'SO 101.1.b - Zpevněné plo...'!Oblast_tisku</vt:lpstr>
      <vt:lpstr>'SO 101.2 - Sanace zpevněn...'!Oblast_tisku</vt:lpstr>
      <vt:lpstr>'SO 101.3 - Trvalé dopravn...'!Oblast_tisku</vt:lpstr>
      <vt:lpstr>'SO 101.4 - Mobiliář'!Oblast_tisku</vt:lpstr>
      <vt:lpstr>'SO 101.5 - Ochrana stávaj...'!Oblast_tisku</vt:lpstr>
      <vt:lpstr>'SO 301 - Přeložka vodovodu'!Oblast_tisku</vt:lpstr>
      <vt:lpstr>'SO 302 - Pítko'!Oblast_tisku</vt:lpstr>
      <vt:lpstr>'SO 401 - Veřejné osvětlení'!Oblast_tisku</vt:lpstr>
      <vt:lpstr>'SO 402 - Elektrické napoj...'!Oblast_tisku</vt:lpstr>
      <vt:lpstr>'SO 403 - Přemístění kamery'!Oblast_tisku</vt:lpstr>
      <vt:lpstr>'SO 404 - Veřejné osvětlen...'!Oblast_tisku</vt:lpstr>
      <vt:lpstr>'SO 801 - Vegetační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Hanáček Jan</dc:creator>
  <cp:lastModifiedBy>Jochimová Lenka</cp:lastModifiedBy>
  <dcterms:created xsi:type="dcterms:W3CDTF">2020-04-02T10:08:23Z</dcterms:created>
  <dcterms:modified xsi:type="dcterms:W3CDTF">2020-04-02T10:31:45Z</dcterms:modified>
</cp:coreProperties>
</file>